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theme/themeOverride3.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theme/themeOverride4.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theme/themeOverride5.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mc:AlternateContent xmlns:mc="http://schemas.openxmlformats.org/markup-compatibility/2006">
    <mc:Choice Requires="x15">
      <x15ac:absPath xmlns:x15ac="http://schemas.microsoft.com/office/spreadsheetml/2010/11/ac" url="https://bccr-my.sharepoint.com/personal/cerdasja_bccr_fi_cr/Documents/Documentos/Libra P/Estadísticas/Anuales -WEB/Corte 2025/"/>
    </mc:Choice>
  </mc:AlternateContent>
  <xr:revisionPtr revIDLastSave="0" documentId="8_{C5D1F343-1853-4EBA-8E05-6751673776F3}" xr6:coauthVersionLast="47" xr6:coauthVersionMax="47" xr10:uidLastSave="{00000000-0000-0000-0000-000000000000}"/>
  <bookViews>
    <workbookView xWindow="-110" yWindow="-110" windowWidth="19420" windowHeight="10300" tabRatio="911" firstSheet="13" activeTab="20" xr2:uid="{00000000-000D-0000-FFFF-FFFF00000000}"/>
  </bookViews>
  <sheets>
    <sheet name="Contenido" sheetId="66" r:id="rId1"/>
    <sheet name="Cuadro 1" sheetId="17" r:id="rId2"/>
    <sheet name="Cuadro 2" sheetId="9" r:id="rId3"/>
    <sheet name="Gráfico 2.1" sheetId="122" r:id="rId4"/>
    <sheet name="Cuadro 3" sheetId="53" r:id="rId5"/>
    <sheet name="Cuadro 4" sheetId="52" r:id="rId6"/>
    <sheet name="Gráfico 3.1" sheetId="106" r:id="rId7"/>
    <sheet name="Gráfico 3.2 " sheetId="133" r:id="rId8"/>
    <sheet name="Gráfico 3.3" sheetId="107" r:id="rId9"/>
    <sheet name="Gráfico 4.1" sheetId="109" r:id="rId10"/>
    <sheet name="Gráfico 4.2" sheetId="108" r:id="rId11"/>
    <sheet name="Cuadros 5.1 - 5.2" sheetId="104" r:id="rId12"/>
    <sheet name="Gráfico 5.1" sheetId="135" r:id="rId13"/>
    <sheet name="Gráfico 5.2" sheetId="111" r:id="rId14"/>
    <sheet name="Gráfico 5.3 PIN" sheetId="112" r:id="rId15"/>
    <sheet name="Gráfico 5.4 DTR" sheetId="114" r:id="rId16"/>
    <sheet name="Gráfico 5.5 CCD" sheetId="113" r:id="rId17"/>
    <sheet name="Gráfico 5.6 CDD" sheetId="115" r:id="rId18"/>
    <sheet name="Gráfico 5.7 SM" sheetId="127" r:id="rId19"/>
    <sheet name="Cuadro 6.1" sheetId="59" r:id="rId20"/>
    <sheet name="Cuadro 6.2" sheetId="30" r:id="rId21"/>
    <sheet name="Bancarización" sheetId="139" state="hidden" r:id="rId22"/>
  </sheets>
  <definedNames>
    <definedName name="_xlnm._FilterDatabase" localSheetId="4" hidden="1">'Cuadro 3'!$A$95:$P$100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30" l="1"/>
  <c r="X75" i="52" l="1"/>
  <c r="X76" i="52"/>
  <c r="D79" i="52"/>
  <c r="E79" i="52"/>
  <c r="F79" i="52"/>
  <c r="G79" i="52"/>
  <c r="H79" i="52"/>
  <c r="I79" i="52"/>
  <c r="J79" i="52"/>
  <c r="K79" i="52"/>
  <c r="L79" i="52"/>
  <c r="M79" i="52"/>
  <c r="N79" i="52"/>
  <c r="O79" i="52"/>
  <c r="P79" i="52"/>
  <c r="Q79" i="52"/>
  <c r="R79" i="52"/>
  <c r="S79" i="52"/>
  <c r="T79" i="52"/>
  <c r="U79" i="52"/>
  <c r="V79" i="52"/>
  <c r="W79" i="52"/>
  <c r="X79" i="52"/>
  <c r="Y79" i="52"/>
  <c r="Z79" i="52"/>
  <c r="AA79" i="52"/>
  <c r="AB79" i="52"/>
  <c r="C79" i="52"/>
  <c r="C75" i="52"/>
  <c r="D75" i="52"/>
  <c r="E75" i="52"/>
  <c r="F75" i="52"/>
  <c r="G75" i="52"/>
  <c r="H75" i="52"/>
  <c r="I75" i="52"/>
  <c r="J75" i="52"/>
  <c r="K75" i="52"/>
  <c r="L75" i="52"/>
  <c r="M75" i="52"/>
  <c r="N75" i="52"/>
  <c r="O75" i="52"/>
  <c r="P75" i="52"/>
  <c r="Q75" i="52"/>
  <c r="R75" i="52"/>
  <c r="S75" i="52"/>
  <c r="T75" i="52"/>
  <c r="U75" i="52"/>
  <c r="V75" i="52"/>
  <c r="W75" i="52"/>
  <c r="Y75" i="52"/>
  <c r="Z75" i="52"/>
  <c r="AA75" i="52"/>
  <c r="AB75" i="52"/>
  <c r="C76" i="52"/>
  <c r="D76" i="52"/>
  <c r="E76" i="52"/>
  <c r="F76" i="52"/>
  <c r="G76" i="52"/>
  <c r="H76" i="52"/>
  <c r="I76" i="52"/>
  <c r="J76" i="52"/>
  <c r="K76" i="52"/>
  <c r="L76" i="52"/>
  <c r="M76" i="52"/>
  <c r="N76" i="52"/>
  <c r="O76" i="52"/>
  <c r="P76" i="52"/>
  <c r="Q76" i="52"/>
  <c r="R76" i="52"/>
  <c r="S76" i="52"/>
  <c r="T76" i="52"/>
  <c r="U76" i="52"/>
  <c r="V76" i="52"/>
  <c r="W76" i="52"/>
  <c r="Z76" i="52"/>
  <c r="AA76" i="52"/>
  <c r="AB76" i="52"/>
  <c r="C77" i="52"/>
  <c r="D77" i="52"/>
  <c r="E77" i="52"/>
  <c r="F77" i="52"/>
  <c r="G77" i="52"/>
  <c r="H77" i="52"/>
  <c r="I77" i="52"/>
  <c r="J77" i="52"/>
  <c r="K77" i="52"/>
  <c r="L77" i="52"/>
  <c r="M77" i="52"/>
  <c r="N77" i="52"/>
  <c r="O77" i="52"/>
  <c r="P77" i="52"/>
  <c r="Q77" i="52"/>
  <c r="R77" i="52"/>
  <c r="S77" i="52"/>
  <c r="T77" i="52"/>
  <c r="U77" i="52"/>
  <c r="V77" i="52"/>
  <c r="W77" i="52"/>
  <c r="X77" i="52"/>
  <c r="Z77" i="52"/>
  <c r="AA77" i="52"/>
  <c r="AB77" i="52"/>
  <c r="C78" i="52"/>
  <c r="D78" i="52"/>
  <c r="E78" i="52"/>
  <c r="F78" i="52"/>
  <c r="G78" i="52"/>
  <c r="H78" i="52"/>
  <c r="I78" i="52"/>
  <c r="J78" i="52"/>
  <c r="K78" i="52"/>
  <c r="L78" i="52"/>
  <c r="M78" i="52"/>
  <c r="N78" i="52"/>
  <c r="O78" i="52"/>
  <c r="P78" i="52"/>
  <c r="Q78" i="52"/>
  <c r="R78" i="52"/>
  <c r="S78" i="52"/>
  <c r="T78" i="52"/>
  <c r="U78" i="52"/>
  <c r="V78" i="52"/>
  <c r="W78" i="52"/>
  <c r="X78" i="52"/>
  <c r="Z78" i="52"/>
  <c r="AA78" i="52"/>
  <c r="AB78" i="52"/>
  <c r="Z74" i="53" l="1"/>
  <c r="X71" i="53"/>
  <c r="Y71" i="53"/>
  <c r="Z71" i="53"/>
  <c r="AA71" i="53"/>
  <c r="AB71" i="53"/>
  <c r="E31" i="9"/>
  <c r="E32" i="9"/>
  <c r="E33" i="9"/>
  <c r="C23" i="59" l="1"/>
  <c r="D23" i="59"/>
  <c r="F23" i="59"/>
  <c r="G23" i="59"/>
  <c r="I23" i="59"/>
  <c r="J23" i="59"/>
  <c r="L23" i="59"/>
  <c r="M23" i="59"/>
  <c r="O23" i="59"/>
  <c r="P23" i="59"/>
  <c r="R23" i="59"/>
  <c r="S23" i="59"/>
  <c r="AB53" i="53" l="1"/>
  <c r="AB77" i="53"/>
  <c r="AB76" i="53"/>
  <c r="AB61" i="52" l="1"/>
  <c r="AB65" i="52"/>
  <c r="AB72" i="52"/>
  <c r="AB69" i="52"/>
  <c r="AB74" i="53" l="1"/>
  <c r="AB75" i="53"/>
  <c r="AB78" i="53" l="1"/>
  <c r="G33" i="9"/>
  <c r="F33" i="9"/>
  <c r="AB81" i="53" l="1"/>
  <c r="AA7" i="53" l="1"/>
  <c r="Z7" i="53"/>
  <c r="X8" i="52"/>
  <c r="C75" i="53"/>
  <c r="D74" i="53"/>
  <c r="E74" i="53"/>
  <c r="F74" i="53"/>
  <c r="G74" i="53"/>
  <c r="H74" i="53"/>
  <c r="I74" i="53"/>
  <c r="J74" i="53"/>
  <c r="K74" i="53"/>
  <c r="L74" i="53"/>
  <c r="M74" i="53"/>
  <c r="N74" i="53"/>
  <c r="O74" i="53"/>
  <c r="P74" i="53"/>
  <c r="Q74" i="53"/>
  <c r="R74" i="53"/>
  <c r="S74" i="53"/>
  <c r="T74" i="53"/>
  <c r="U74" i="53"/>
  <c r="V74" i="53"/>
  <c r="W74" i="53"/>
  <c r="X74" i="53"/>
  <c r="Y74" i="53"/>
  <c r="AA74" i="53"/>
  <c r="C74" i="53"/>
  <c r="Y7" i="53"/>
  <c r="S7" i="53"/>
  <c r="R7" i="53"/>
  <c r="F32" i="9" l="1"/>
  <c r="AB80" i="52" l="1"/>
  <c r="T24" i="30"/>
  <c r="AA77" i="53"/>
  <c r="Z77" i="53"/>
  <c r="AA76" i="53"/>
  <c r="Z76" i="53"/>
  <c r="AA75" i="53"/>
  <c r="AA78" i="53" s="1"/>
  <c r="Z75" i="53"/>
  <c r="C24" i="30" l="1"/>
  <c r="AA81" i="53" l="1"/>
  <c r="AB79" i="53"/>
  <c r="D24" i="30"/>
  <c r="F24" i="30"/>
  <c r="G24" i="30"/>
  <c r="Y77" i="53" l="1"/>
  <c r="Y76" i="53"/>
  <c r="Y75" i="53"/>
  <c r="Y78" i="53" s="1"/>
  <c r="Y68" i="53"/>
  <c r="E8" i="9"/>
  <c r="F8" i="9" s="1"/>
  <c r="G8" i="9"/>
  <c r="E9" i="9"/>
  <c r="F9" i="9" s="1"/>
  <c r="G9" i="9"/>
  <c r="E10" i="9"/>
  <c r="F10" i="9" s="1"/>
  <c r="G10" i="9"/>
  <c r="E11" i="9"/>
  <c r="F11" i="9" s="1"/>
  <c r="G11" i="9"/>
  <c r="E12" i="9"/>
  <c r="F12" i="9" s="1"/>
  <c r="G12" i="9"/>
  <c r="E13" i="9"/>
  <c r="F13" i="9" s="1"/>
  <c r="G13" i="9"/>
  <c r="E14" i="9"/>
  <c r="F14" i="9" s="1"/>
  <c r="G14" i="9"/>
  <c r="E15" i="9"/>
  <c r="F15" i="9" s="1"/>
  <c r="G15" i="9"/>
  <c r="E16" i="9"/>
  <c r="F16" i="9" s="1"/>
  <c r="G16" i="9"/>
  <c r="E17" i="9"/>
  <c r="F17" i="9" s="1"/>
  <c r="G17" i="9"/>
  <c r="E18" i="9"/>
  <c r="F18" i="9" s="1"/>
  <c r="G18" i="9"/>
  <c r="E19" i="9"/>
  <c r="F19" i="9"/>
  <c r="G19" i="9"/>
  <c r="E20" i="9"/>
  <c r="F20" i="9" s="1"/>
  <c r="G20" i="9"/>
  <c r="E21" i="9"/>
  <c r="F21" i="9" s="1"/>
  <c r="G21" i="9"/>
  <c r="E22" i="9"/>
  <c r="F22" i="9" s="1"/>
  <c r="G22" i="9"/>
  <c r="E23" i="9"/>
  <c r="F23" i="9" s="1"/>
  <c r="G23" i="9"/>
  <c r="E24" i="9"/>
  <c r="F24" i="9"/>
  <c r="G24" i="9"/>
  <c r="E25" i="9"/>
  <c r="F25" i="9" s="1"/>
  <c r="G25" i="9"/>
  <c r="E26" i="9"/>
  <c r="F26" i="9" s="1"/>
  <c r="G26" i="9"/>
  <c r="E27" i="9"/>
  <c r="F27" i="9" s="1"/>
  <c r="G27" i="9"/>
  <c r="E28" i="9"/>
  <c r="F28" i="9" s="1"/>
  <c r="G28" i="9"/>
  <c r="E29" i="9"/>
  <c r="F29" i="9" s="1"/>
  <c r="G29" i="9"/>
  <c r="E30" i="9"/>
  <c r="F30" i="9" s="1"/>
  <c r="G30" i="9"/>
  <c r="Y81" i="53" l="1"/>
  <c r="I24" i="30"/>
  <c r="J24" i="30"/>
  <c r="T23" i="59"/>
  <c r="U23" i="59" l="1"/>
  <c r="L24" i="30" l="1"/>
  <c r="M24" i="30"/>
  <c r="P24" i="30"/>
  <c r="R24" i="30"/>
  <c r="S24" i="30"/>
  <c r="U24" i="30"/>
  <c r="X71" i="52"/>
  <c r="X70" i="52"/>
  <c r="X65" i="52"/>
  <c r="X61" i="52"/>
  <c r="X58" i="52"/>
  <c r="X54" i="52"/>
  <c r="X49" i="52"/>
  <c r="X46" i="52"/>
  <c r="X44" i="52"/>
  <c r="X41" i="52"/>
  <c r="X38" i="52"/>
  <c r="X34" i="52"/>
  <c r="X31" i="52"/>
  <c r="X28" i="52"/>
  <c r="X25" i="52"/>
  <c r="X21" i="52"/>
  <c r="X17" i="52"/>
  <c r="X14" i="52"/>
  <c r="X10" i="52"/>
  <c r="W71" i="52"/>
  <c r="V71" i="52"/>
  <c r="U71" i="52"/>
  <c r="W70" i="52"/>
  <c r="V70" i="52"/>
  <c r="U70" i="52"/>
  <c r="T81" i="53"/>
  <c r="U81" i="53"/>
  <c r="V81" i="53"/>
  <c r="W81" i="53"/>
  <c r="W79" i="53"/>
  <c r="X77" i="53"/>
  <c r="W77" i="53"/>
  <c r="V77" i="53"/>
  <c r="U77" i="53"/>
  <c r="T77" i="53"/>
  <c r="S77" i="53"/>
  <c r="R77" i="53"/>
  <c r="Q77" i="53"/>
  <c r="P77" i="53"/>
  <c r="O77" i="53"/>
  <c r="N77" i="53"/>
  <c r="M77" i="53"/>
  <c r="L77" i="53"/>
  <c r="K77" i="53"/>
  <c r="J77" i="53"/>
  <c r="I77" i="53"/>
  <c r="H77" i="53"/>
  <c r="G77" i="53"/>
  <c r="F77" i="53"/>
  <c r="E77" i="53"/>
  <c r="D77" i="53"/>
  <c r="C77" i="53"/>
  <c r="C78" i="53" s="1"/>
  <c r="X76" i="53"/>
  <c r="W76" i="53"/>
  <c r="V76" i="53"/>
  <c r="U76" i="53"/>
  <c r="T76" i="53"/>
  <c r="S76" i="53"/>
  <c r="R76" i="53"/>
  <c r="Q76" i="53"/>
  <c r="P76" i="53"/>
  <c r="O76" i="53"/>
  <c r="N76" i="53"/>
  <c r="M76" i="53"/>
  <c r="L76" i="53"/>
  <c r="K76" i="53"/>
  <c r="J76" i="53"/>
  <c r="I76" i="53"/>
  <c r="H76" i="53"/>
  <c r="G76" i="53"/>
  <c r="F76" i="53"/>
  <c r="E76" i="53"/>
  <c r="D76" i="53"/>
  <c r="C76" i="53"/>
  <c r="X75" i="53"/>
  <c r="W75" i="53"/>
  <c r="V75" i="53"/>
  <c r="U75" i="53"/>
  <c r="T75" i="53"/>
  <c r="S75" i="53"/>
  <c r="R75" i="53"/>
  <c r="Q75" i="53"/>
  <c r="P75" i="53"/>
  <c r="O75" i="53"/>
  <c r="N75" i="53"/>
  <c r="M75" i="53"/>
  <c r="L75" i="53"/>
  <c r="K75" i="53"/>
  <c r="J75" i="53"/>
  <c r="I75" i="53"/>
  <c r="H75" i="53"/>
  <c r="G75" i="53"/>
  <c r="F75" i="53"/>
  <c r="E75" i="53"/>
  <c r="D75" i="53"/>
  <c r="X68" i="53"/>
  <c r="W68" i="53"/>
  <c r="V68" i="53"/>
  <c r="U68" i="53"/>
  <c r="W69" i="52" l="1"/>
  <c r="X69" i="52"/>
  <c r="F78" i="53"/>
  <c r="F81" i="53" s="1"/>
  <c r="I78" i="53"/>
  <c r="I81" i="53" s="1"/>
  <c r="Q78" i="53"/>
  <c r="Q81" i="53" s="1"/>
  <c r="O78" i="53"/>
  <c r="O81" i="53" s="1"/>
  <c r="N78" i="53"/>
  <c r="N81" i="53" s="1"/>
  <c r="G78" i="53"/>
  <c r="G81" i="53" s="1"/>
  <c r="J78" i="53"/>
  <c r="J81" i="53" s="1"/>
  <c r="R78" i="53"/>
  <c r="R81" i="53" s="1"/>
  <c r="U69" i="52"/>
  <c r="V69" i="52"/>
  <c r="H78" i="53"/>
  <c r="H81" i="53" s="1"/>
  <c r="P78" i="53"/>
  <c r="P81" i="53" s="1"/>
  <c r="Z78" i="53"/>
  <c r="AA79" i="53" s="1"/>
  <c r="D78" i="53"/>
  <c r="D81" i="53" s="1"/>
  <c r="L78" i="53"/>
  <c r="L81" i="53" s="1"/>
  <c r="X78" i="53"/>
  <c r="K78" i="53"/>
  <c r="K81" i="53" s="1"/>
  <c r="S78" i="53"/>
  <c r="S81" i="53" s="1"/>
  <c r="E78" i="53"/>
  <c r="E81" i="53" s="1"/>
  <c r="M78" i="53"/>
  <c r="M81" i="53" s="1"/>
  <c r="X79" i="53" l="1"/>
  <c r="Y79" i="53"/>
  <c r="Z81" i="53"/>
  <c r="Z79" i="53"/>
  <c r="S79" i="53"/>
  <c r="R79" i="53"/>
  <c r="X80" i="52"/>
  <c r="X81" i="53"/>
  <c r="G31" i="9" l="1"/>
  <c r="Z80" i="52"/>
  <c r="AA80" i="52"/>
  <c r="F3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tc={22703433-3D9A-4B98-9BF0-B3C3A4A8FB87}</author>
  </authors>
  <commentList>
    <comment ref="AB64" authorId="0" shapeId="0" xr:uid="{22703433-3D9A-4B98-9BF0-B3C3A4A8FB87}">
      <text>
        <t>[Comentario encadenado]
Su versión de Excel le permite leer este comentario encadenado; sin embargo, las ediciones que se apliquen se quitarán si el archivo se abre en una versión más reciente de Excel. Más información: https://go.microsoft.com/fwlink/?linkid=870924
Comentario:
    Bajaron los Depósitos-RDI (ACS-D.DEPOSITOS)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exión" type="5" refreshedVersion="3" savePassword="1">
    <dbPr connection="Provider=MSOLAP.2;Persist Security Info=True;Location=TALOS;Initial Catalog=SINPE_OLAP;Client Cache Size=25;Auto Synch Period=10000;MDX Compatibility=1" command="CAN EmisionMonetaria" commandType="1"/>
    <olapPr rowDrillCount="1000" serverFill="0" serverNumberFormat="0" serverFont="0" serverFontColor="0"/>
  </connection>
  <connection id="2" xr16:uid="{00000000-0015-0000-FFFF-FFFF01000000}" keepAlive="1" name="Conexión1" type="5" refreshedVersion="3" savePassword="1">
    <dbPr connection="Provider=MSOLAP.2;Persist Security Info=True;Location=TALOS;Initial Catalog=SINPE_OLAP;Client Cache Size=25;Auto Synch Period=10000;MDX Compatibility=1" command="CAN EmisionMonetaria" commandType="1"/>
    <olapPr rowDrillCount="1000" serverFill="0" serverNumberFormat="0" serverFont="0" serverFontColor="0"/>
  </connection>
  <connection id="3" xr16:uid="{00000000-0015-0000-FFFF-FFFF02000000}" keepAlive="1" name="Conexión2" type="5" refreshedVersion="3" savePassword="1">
    <dbPr connection="Provider=MSOLAP.2;Persist Security Info=True;Location=TALOS;Initial Catalog=SINPE_OLAP;Client Cache Size=25;Auto Synch Period=10000;MDX Compatibility=1" command="CAN EmisionMonetaria" commandType="1"/>
    <olapPr rowDrillCount="1000" serverFill="0" serverNumberFormat="0" serverFont="0" serverFontColor="0"/>
  </connection>
  <connection id="4" xr16:uid="{00000000-0015-0000-FFFF-FFFF03000000}" keepAlive="1" name="Conexión23" type="5" refreshedVersion="3" savePassword="1">
    <dbPr connection="Provider=MSOLAP.2;Persist Security Info=True;Location=TALOS;Initial Catalog=SINPE_OLAP;Client Cache Size=25;Auto Synch Period=10000;MDX Compatibility=1" command="CAN ValoresArcas" commandType="1"/>
    <olapPr rowDrillCount="1000" serverFill="0" serverNumberFormat="0" serverFont="0" serverFontColor="0"/>
  </connection>
  <connection id="5" xr16:uid="{00000000-0015-0000-FFFF-FFFF04000000}" keepAlive="1" name="Conexión3" type="5" refreshedVersion="3" savePassword="1">
    <dbPr connection="Provider=MSOLAP.2;Persist Security Info=True;Location=TALOS;Initial Catalog=SINPE_OLAP;Client Cache Size=25;Auto Synch Period=10000;MDX Compatibility=1" command="CAN EmisionMonetaria" commandType="1"/>
    <olapPr rowDrillCount="1000" serverFill="0" serverNumberFormat="0" serverFont="0" serverFontColor="0"/>
  </connection>
  <connection id="6" xr16:uid="{00000000-0015-0000-FFFF-FFFF05000000}" keepAlive="1" name="Conexión7" type="5" refreshedVersion="3" savePassword="1">
    <dbPr connection="Provider=MSOLAP.2;Persist Security Info=True;Location=TALOS;Initial Catalog=SINPE_OLAP;Client Cache Size=25;Auto Synch Period=10000;MDX Compatibility=1" command="General Basico" commandType="1"/>
    <olapPr rowDrillCount="1000" serverFill="0" serverNumberFormat="0" serverFont="0" serverFontColor="0"/>
  </connection>
  <connection id="7" xr16:uid="{00000000-0015-0000-FFFF-FFFF06000000}" keepAlive="1" name="Conexión9" type="5" refreshedVersion="3" savePassword="1">
    <dbPr connection="Provider=MSOLAP.2;Persist Security Info=True;Location=TALOS;Initial Catalog=SINPE_OLAP;Client Cache Size=25;Auto Synch Period=10000;MDX Compatibility=1" command="CAN ValoresArcas" commandType="1"/>
    <olapPr rowDrillCount="1000" serverFill="0" serverNumberFormat="0" serverFont="0" serverFontColor="0"/>
  </connection>
  <connection id="8" xr16:uid="{00000000-0015-0000-FFFF-FFFF07000000}" keepAlive="1" name="Connection" type="5" refreshedVersion="3">
    <dbPr connection="Provider=MSOLAP.2;Persist Security Info=True;Location=TALOS;Initial Catalog=SINPE_OLAP;Client Cache Size=25;Auto Synch Period=10000;MDX Compatibility=1" command="CAN EmisionMonetaria" commandType="1"/>
    <olapPr sendLocale="1" rowDrillCount="1000"/>
  </connection>
  <connection id="9" xr16:uid="{00000000-0015-0000-FFFF-FFFF08000000}" keepAlive="1" name="Connection1" type="5" refreshedVersion="3">
    <dbPr connection="Provider=MSOLAP.2;Persist Security Info=True;Location=TALOS;Initial Catalog=SINPE_OLAP;Client Cache Size=25;Auto Synch Period=10000;MDX Compatibility=1" command="General Basico" commandType="1"/>
    <olapPr sendLocale="1" rowDrillCount="1000"/>
  </connection>
  <connection id="10" xr16:uid="{00000000-0015-0000-FFFF-FFFF09000000}" keepAlive="1" name="Connection2" type="5" refreshedVersion="3">
    <dbPr connection="Provider=MSOLAP.2;Persist Security Info=True;Location=TALOS;Initial Catalog=SINPE_OLAP;Client Cache Size=25;Auto Synch Period=10000;MDX Compatibility=1" command="Cobros" commandType="1"/>
    <olapPr sendLocale="1" rowDrillCount="1000"/>
  </connection>
  <connection id="11" xr16:uid="{00000000-0015-0000-FFFF-FFFF0A000000}" keepAlive="1" name="Connection3" type="5" refreshedVersion="3">
    <dbPr connection="Provider=MSOLAP.2;Persist Security Info=True;Location=TALOS;Initial Catalog=SINPE_OLAP;Client Cache Size=25;Auto Synch Period=10000;MDX Compatibility=1" command="Costo Efectivo" commandType="1"/>
    <olapPr sendLocale="1" rowDrillCount="1000"/>
  </connection>
  <connection id="12" xr16:uid="{00000000-0015-0000-FFFF-FFFF0B000000}" keepAlive="1" name="SINPE_OLAP CAN EmisionMonetaria" type="5" refreshedVersion="4" background="1" saveData="1">
    <dbPr connection="Provider=MSOLAP.4;Integrated Security=SSPI;Persist Security Info=True;Initial Catalog=SINPE_OLAP;Data Source=olapserver;MDX Compatibility=1;Safety Options=2;MDX Missing Member Mode=Error" command="CAN EmisionMonetaria" commandType="1"/>
    <olapPr sendLocale="1" rowDrillCount="1000"/>
  </connection>
  <connection id="13" xr16:uid="{00000000-0015-0000-FFFF-FFFF0C000000}" keepAlive="1" name="SINPE_OLAP Cobros" type="5" refreshedVersion="4" background="1" saveData="1">
    <dbPr connection="Provider=MSOLAP.4;Integrated Security=SSPI;Persist Security Info=True;Initial Catalog=SINPE_OLAP;Data Source=olapserver;MDX Compatibility=1;Safety Options=2;MDX Missing Member Mode=Error" command="Cobros" commandType="1"/>
    <olapPr sendLocale="1" rowDrillCount="1000"/>
  </connection>
  <connection id="14" xr16:uid="{00000000-0015-0000-FFFF-FFFF00000000}" keepAlive="1" name="SINPE_OLAP Cobros11" type="5" refreshedVersion="4" background="1" saveData="1">
    <dbPr connection="Provider=MSOLAP.4;Integrated Security=SSPI;Persist Security Info=True;Initial Catalog=SINPE_OLAP;Data Source=olapserver;MDX Compatibility=1;Safety Options=2;MDX Missing Member Mode=Error" command="Cobros" commandType="1"/>
    <olapPr sendLocale="1" rowDrillCount="1000"/>
  </connection>
  <connection id="15" xr16:uid="{00000000-0015-0000-FFFF-FFFF01000000}" keepAlive="1" name="SINPE_OLAP General Basico" type="5" refreshedVersion="4" background="1" saveData="1">
    <dbPr connection="Provider=MSOLAP.4;Integrated Security=SSPI;Persist Security Info=True;Initial Catalog=SINPE_OLAP;Data Source=olapserver;MDX Compatibility=1;Safety Options=2;MDX Missing Member Mode=Error" command="General Basico" commandType="1"/>
    <olapPr sendLocale="1" rowDrillCount="1000"/>
  </connection>
</connections>
</file>

<file path=xl/sharedStrings.xml><?xml version="1.0" encoding="utf-8"?>
<sst xmlns="http://schemas.openxmlformats.org/spreadsheetml/2006/main" count="691" uniqueCount="180">
  <si>
    <t>Total</t>
  </si>
  <si>
    <t>Sector</t>
  </si>
  <si>
    <t>Bancos Especiales</t>
  </si>
  <si>
    <t>Bancos Estatales</t>
  </si>
  <si>
    <t>Bancos Privados</t>
  </si>
  <si>
    <t>Casas de Cambio</t>
  </si>
  <si>
    <t>Compensador Externo</t>
  </si>
  <si>
    <t>Cooperativas</t>
  </si>
  <si>
    <t>Financieras</t>
  </si>
  <si>
    <t>Gobierno</t>
  </si>
  <si>
    <t>Mutuales</t>
  </si>
  <si>
    <t>Puestos de Bolsa</t>
  </si>
  <si>
    <t>Cheques</t>
  </si>
  <si>
    <t>Créditos Directos</t>
  </si>
  <si>
    <t>Débitos Directos</t>
  </si>
  <si>
    <t>Moneda</t>
  </si>
  <si>
    <t>Colones</t>
  </si>
  <si>
    <t>Dólares</t>
  </si>
  <si>
    <t>Euros</t>
  </si>
  <si>
    <t>Unidades de Desarrollo</t>
  </si>
  <si>
    <t>Período</t>
  </si>
  <si>
    <t>1/ Incluye moneda extranjera expresada en colones.</t>
  </si>
  <si>
    <t>Servicio y moneda</t>
  </si>
  <si>
    <t>Crédito Directo (CCD)</t>
  </si>
  <si>
    <t>Cheques (CLC)</t>
  </si>
  <si>
    <t>Transferencia Interbancaria de Fondos (TFI)</t>
  </si>
  <si>
    <t>Otros Valores (COV)</t>
  </si>
  <si>
    <t>Custodias Auxiliares de Numerario (CAN)</t>
  </si>
  <si>
    <t>Mercado Integrado de Liquidez (MIL)</t>
  </si>
  <si>
    <t>Traspaso de Valores (TVA)</t>
  </si>
  <si>
    <t>Liquidación de Mercados (LIM)</t>
  </si>
  <si>
    <t>Unidades de desarrollo</t>
  </si>
  <si>
    <t>Liquidación de Servicios Externos (LSE)¹</t>
  </si>
  <si>
    <t>Pagos en Tiempo Real</t>
  </si>
  <si>
    <t>Enviado</t>
  </si>
  <si>
    <t>Recibido</t>
  </si>
  <si>
    <t>Pagos Masivos</t>
  </si>
  <si>
    <t>Sectores</t>
  </si>
  <si>
    <t>TFI</t>
  </si>
  <si>
    <t>ILI</t>
  </si>
  <si>
    <t>CAN</t>
  </si>
  <si>
    <t>TVA</t>
  </si>
  <si>
    <t>CDD</t>
  </si>
  <si>
    <t>COV</t>
  </si>
  <si>
    <t>MONEX</t>
  </si>
  <si>
    <t>MIL</t>
  </si>
  <si>
    <t>LIM</t>
  </si>
  <si>
    <t>CCD</t>
  </si>
  <si>
    <t>DTR</t>
  </si>
  <si>
    <t>CLC</t>
  </si>
  <si>
    <t>ACV</t>
  </si>
  <si>
    <t>Servicios en SINPE</t>
  </si>
  <si>
    <t>Porcentaje de variación</t>
  </si>
  <si>
    <t>Gráfico 2.1</t>
  </si>
  <si>
    <t>Gráfico 3.1</t>
  </si>
  <si>
    <t>Gráfico 4.1</t>
  </si>
  <si>
    <t>Cuadro 5.1</t>
  </si>
  <si>
    <t>Cuadro 5.2</t>
  </si>
  <si>
    <t>Volumen de actividad SINPE-PIB</t>
  </si>
  <si>
    <t>(Cifras en miles de millones de colones.  Incluye transacciones en moneda extranjera expresada en colones)</t>
  </si>
  <si>
    <t>Mercado de Numerario (MEN)</t>
  </si>
  <si>
    <t>SINPE</t>
  </si>
  <si>
    <t>SINPE/PIB</t>
  </si>
  <si>
    <t>Días</t>
  </si>
  <si>
    <t>Mercado Cambiario (MONEX)²</t>
  </si>
  <si>
    <t>Total general</t>
  </si>
  <si>
    <r>
      <t>Población</t>
    </r>
    <r>
      <rPr>
        <b/>
        <vertAlign val="superscript"/>
        <sz val="11"/>
        <color theme="1"/>
        <rFont val="Arial"/>
        <family val="2"/>
      </rPr>
      <t>5</t>
    </r>
  </si>
  <si>
    <t>Cantidad liquidada del SINPE Per cápita</t>
  </si>
  <si>
    <r>
      <t xml:space="preserve">PIB en colones corrientes </t>
    </r>
    <r>
      <rPr>
        <b/>
        <vertAlign val="superscript"/>
        <sz val="11"/>
        <color theme="0"/>
        <rFont val="Arial"/>
        <family val="2"/>
      </rPr>
      <t>/2</t>
    </r>
    <r>
      <rPr>
        <b/>
        <sz val="10"/>
        <color theme="0"/>
        <rFont val="Arial"/>
        <family val="2"/>
      </rPr>
      <t xml:space="preserve"> </t>
    </r>
  </si>
  <si>
    <r>
      <t xml:space="preserve">Valor liquidado en SINPE </t>
    </r>
    <r>
      <rPr>
        <b/>
        <vertAlign val="superscript"/>
        <sz val="11"/>
        <color theme="0"/>
        <rFont val="Arial"/>
        <family val="2"/>
      </rPr>
      <t>/1</t>
    </r>
    <r>
      <rPr>
        <b/>
        <sz val="10"/>
        <color theme="0"/>
        <rFont val="Arial"/>
        <family val="2"/>
      </rPr>
      <t xml:space="preserve"> </t>
    </r>
  </si>
  <si>
    <t>3/ Liquidación del Mercado Interbancario (MIB) de la Bolsa Nacional de Valores, incluye calces, vencimientos y comisiones.</t>
  </si>
  <si>
    <t>2/ Incluye únicamente calces de ofertas</t>
  </si>
  <si>
    <t>TOTAL SINPE</t>
  </si>
  <si>
    <t>Valor Enviado</t>
  </si>
  <si>
    <t>Valor Recibido</t>
  </si>
  <si>
    <t xml:space="preserve">MEN </t>
  </si>
  <si>
    <t>Relación entre el volumen de actividad del SINPE y el PIB</t>
  </si>
  <si>
    <t>-Cifras en miles millones de colones-</t>
  </si>
  <si>
    <t>Valor liquidado diario</t>
  </si>
  <si>
    <t>Razón SINPE/PIB</t>
  </si>
  <si>
    <t>Valor per cápita liquidado en SINPE (colones)</t>
  </si>
  <si>
    <t>Cuadro 3</t>
  </si>
  <si>
    <t>Cuadro 4</t>
  </si>
  <si>
    <t>**</t>
  </si>
  <si>
    <t>Cuadro 2</t>
  </si>
  <si>
    <t>Cantidad de transacciones liquidadas en el SINPE</t>
  </si>
  <si>
    <t>Valor de las transacciones liquidadas en el SINPE</t>
  </si>
  <si>
    <t>Gráfico 4.2</t>
  </si>
  <si>
    <t>Servicios de movilización interbancaria de fondos</t>
  </si>
  <si>
    <t>Cuadro 1</t>
  </si>
  <si>
    <t>Monedero Bancario (Sinpe Móvil)</t>
  </si>
  <si>
    <t>Otros</t>
  </si>
  <si>
    <t>Remeseras</t>
  </si>
  <si>
    <t>-Cifras en miles millones de colones -</t>
  </si>
  <si>
    <t>Débitos Inmediatos (DTR)</t>
  </si>
  <si>
    <t>Pagos Inmediatos</t>
  </si>
  <si>
    <t>Débitos Inmediatos</t>
  </si>
  <si>
    <t>Liquidación de Impuestos (ILI)</t>
  </si>
  <si>
    <t>Débito Directo (CDD)</t>
  </si>
  <si>
    <r>
      <t>Mercado Interbancario de Dinero (MIB)</t>
    </r>
    <r>
      <rPr>
        <b/>
        <vertAlign val="superscript"/>
        <sz val="11"/>
        <color theme="1"/>
        <rFont val="Arial"/>
        <family val="2"/>
      </rPr>
      <t>3</t>
    </r>
  </si>
  <si>
    <t>Fuente: División Sistemas de Pago. Modelos de Información General Básico.</t>
  </si>
  <si>
    <t>Cuadro 6.1</t>
  </si>
  <si>
    <t>Cuadro 6.2</t>
  </si>
  <si>
    <t>Distribución porcentual de la cantidad y valor de transacciones liquidadas en servicios de movilización interbancaria de fondos</t>
  </si>
  <si>
    <t>Gráfico 5.1</t>
  </si>
  <si>
    <t>Gráfico 5.2</t>
  </si>
  <si>
    <t>Gráfico 5.3</t>
  </si>
  <si>
    <t>Gráfico 5.4</t>
  </si>
  <si>
    <t>Gráfico 5.5</t>
  </si>
  <si>
    <t>Gráfico 5.6</t>
  </si>
  <si>
    <t>Cuadro 5</t>
  </si>
  <si>
    <r>
      <t>Número de días para movilizar un monto equivalente al PIB</t>
    </r>
    <r>
      <rPr>
        <b/>
        <vertAlign val="superscript"/>
        <sz val="10"/>
        <color theme="0"/>
        <rFont val="Arial"/>
        <family val="2"/>
      </rPr>
      <t xml:space="preserve">/3 </t>
    </r>
  </si>
  <si>
    <t>3/ Estimación con base en 250 días hábiles al año.</t>
  </si>
  <si>
    <t>1/ Liquidación ATH, Traspaso Entre Operadoras (TEO) y la Liquidación de Visa y Mastercard</t>
  </si>
  <si>
    <t>Pagos Inmediatos (PIN)</t>
  </si>
  <si>
    <t>Transferencia corresponsales (TCC)</t>
  </si>
  <si>
    <t>Sinpe-TP</t>
  </si>
  <si>
    <t>Transferencia entre corresponsales (TCC)</t>
  </si>
  <si>
    <t>Operadoras de pensiones</t>
  </si>
  <si>
    <t>Proveedores de Servicios de Pagos</t>
  </si>
  <si>
    <t>Gráfico 3.2</t>
  </si>
  <si>
    <t>Gráfico 5.7</t>
  </si>
  <si>
    <t>SINPE               Móvil</t>
  </si>
  <si>
    <r>
      <rPr>
        <b/>
        <sz val="10"/>
        <color theme="1"/>
        <rFont val="Arial"/>
        <family val="2"/>
      </rPr>
      <t>Nota</t>
    </r>
    <r>
      <rPr>
        <b/>
        <sz val="10"/>
        <color theme="1"/>
        <rFont val="Calibri"/>
        <family val="2"/>
      </rPr>
      <t xml:space="preserve">: </t>
    </r>
    <r>
      <rPr>
        <sz val="10"/>
        <color theme="1"/>
        <rFont val="Arial"/>
        <family val="2"/>
      </rPr>
      <t xml:space="preserve">Transferencia Interbancaria de Fondos (TFI), Pagos Inmediatos (TFT), Débitos Inmediatos (DTR), Cheques (CLC), Otros Valores (COV), Crédito Directo (CCD), Débitos Directos (CDD), Impuestos (ILI), Liquidación de Servicios Externos (LSE), Administración de cuentas de valor (ACV), Liquidación de Mercados (LIM), Traspaso de Valores (TVA), Mercado Integrado de Liquidez (MIL), Mercado Cambiario (MONEX), Custodias Auxiliares de Numerario (CAN) y Mercado de Numerario (MEN) </t>
    </r>
  </si>
  <si>
    <r>
      <t xml:space="preserve">Fuente: </t>
    </r>
    <r>
      <rPr>
        <sz val="10"/>
        <color rgb="FF000000"/>
        <rFont val="Arial"/>
        <family val="2"/>
      </rPr>
      <t xml:space="preserve">División Sistemas de Pago - BCCR </t>
    </r>
  </si>
  <si>
    <r>
      <t>Mercado de colocación directa de valores</t>
    </r>
    <r>
      <rPr>
        <b/>
        <vertAlign val="superscript"/>
        <sz val="11"/>
        <color theme="1"/>
        <rFont val="Arial"/>
        <family val="2"/>
      </rPr>
      <t>4</t>
    </r>
  </si>
  <si>
    <t>4/ Se refiere a la liquidación de deuda colocada directamente por los emisores Banco Central y Ministerio de Hacienda a través de los servicios Ventanilla de Valores, Captación de Fondos, Registro de Deuda Individualizada</t>
  </si>
  <si>
    <r>
      <t>PIB</t>
    </r>
    <r>
      <rPr>
        <b/>
        <vertAlign val="superscript"/>
        <sz val="11"/>
        <color theme="1"/>
        <rFont val="Arial"/>
        <family val="2"/>
      </rPr>
      <t>5</t>
    </r>
  </si>
  <si>
    <r>
      <t>Población</t>
    </r>
    <r>
      <rPr>
        <b/>
        <vertAlign val="superscript"/>
        <sz val="11"/>
        <color theme="1"/>
        <rFont val="Arial"/>
        <family val="2"/>
      </rPr>
      <t>6</t>
    </r>
  </si>
  <si>
    <t xml:space="preserve">SINPE: Distribución porcentual del valor de las transacciones liquidadas liquidadas por servicio de movilización interbancaria de fondos entre terceros por moneda. </t>
  </si>
  <si>
    <t>Cantidad de Entidades Asociadas al SINPE por Sector y Servicio</t>
  </si>
  <si>
    <t>Gráfico 3.3</t>
  </si>
  <si>
    <t>PIN</t>
  </si>
  <si>
    <t>SINPE Móvil</t>
  </si>
  <si>
    <t>SINPE. Evolución de cantidad de las transacciones liquidadas por servicio según moneda</t>
  </si>
  <si>
    <t xml:space="preserve">SINPE: Evolución del valor de las transacciones liquidadas por servicio según moneda. </t>
  </si>
  <si>
    <t>Regresar al Índice</t>
  </si>
  <si>
    <t>Mujeres</t>
  </si>
  <si>
    <t>Hombres</t>
  </si>
  <si>
    <t xml:space="preserve">SINPE: Distribución porcentual de la cantidad de transacciones liquidadas por servicio de movilización interbancaria de fondos entre cuentas de terceros por moneda. </t>
  </si>
  <si>
    <t>SINPE. Valor de transacciones enviadas y recibidas en los servicios de movilización interbancaria de fondos entre cuentas de terceros por sector según servicio</t>
  </si>
  <si>
    <t>SINPE: Cantidad de transacciones enviadas y recibidas en los servicios de movilización interbancaria de fondos entre cuentas de terceros por sector según servicio</t>
  </si>
  <si>
    <t/>
  </si>
  <si>
    <t>1/ Liquidación ATH, Traspaso Entre Operadoras (TEO) y la Liquidación de Visa, Mastercard y American Express</t>
  </si>
  <si>
    <r>
      <t>Fuente:</t>
    </r>
    <r>
      <rPr>
        <sz val="9"/>
        <rFont val="Arial"/>
        <family val="2"/>
      </rPr>
      <t xml:space="preserve"> Banco Central de Costa Rica.</t>
    </r>
  </si>
  <si>
    <r>
      <t xml:space="preserve">Fuente: </t>
    </r>
    <r>
      <rPr>
        <sz val="9"/>
        <rFont val="Arial"/>
        <family val="2"/>
      </rPr>
      <t xml:space="preserve">Banco Central de Costa Rica. </t>
    </r>
  </si>
  <si>
    <r>
      <t xml:space="preserve">Fuente: </t>
    </r>
    <r>
      <rPr>
        <sz val="9"/>
        <rFont val="Arial"/>
        <family val="2"/>
      </rPr>
      <t>Banco Central de Costa Rica.</t>
    </r>
  </si>
  <si>
    <t>Fuente: Banco Central de Costa Rica.</t>
  </si>
  <si>
    <t>5/ La serie de datos de población fue actualizada por el INEC en ocasión del censo de población. La población vigente corresponde a las nuevas proyecciones de población.  INEC-Costa Rica. Estimaciones y proyecciones nacionales de población 1950 - 2100, julio 2024.</t>
  </si>
  <si>
    <t>6/ La serie de datos de población fue actualizada por el INEC en ocasión del censo de población. La población vigente corresponde a las nuevas proyecciones de población.  INEC-Costa Rica. Estimaciones y proyecciones nacionales de población 1950 - 2100, julio 2024.</t>
  </si>
  <si>
    <t>Periodo 2000 - 2025</t>
  </si>
  <si>
    <t>-Al 31 de diciembre del 2025-</t>
  </si>
  <si>
    <t>Cantidad de entidades asociadas al SINPE por sector y servicio (al 31 de diciembre del 2025).</t>
  </si>
  <si>
    <t>Relación entre el volumen de actividad del SINPE y el PIB. Período 2000-2025.</t>
  </si>
  <si>
    <t>Costa Rica. Relación entre el valor de las transacciones liquidadas en SINPE y el Producto Interno Bruto (PIB). Período 2000-2025.</t>
  </si>
  <si>
    <t>SINPE. Evolución de cantidad de las transacciones liquidadas por servicio según moneda. Período 2000-2025.</t>
  </si>
  <si>
    <t>SINPE. Evolución de cantidad  y valor de las transacciones liquidadas. Período 2000-2025.</t>
  </si>
  <si>
    <t>SINPE. Cantidad de Transacciones Liquidadas en servicios de movilización de fondos entre cuentas de terceros. Período 2000-2025.</t>
  </si>
  <si>
    <t>SINPE. Cantidad de Transacciones Liquidadas en servicios de movilización de fondos entre cuentas de terceros (Sin SINPE Móvil). Período 2000-2025.</t>
  </si>
  <si>
    <t>SINPE. Evolución del valor de las transacciones liquidadas por servicio según moneda. Período 2000-2025.</t>
  </si>
  <si>
    <t>SINPE. Valor de las transacciones liquidadas según moneda. Período 2000-2025.</t>
  </si>
  <si>
    <t>SINPE. Valor de Transacciones Liquidadas en servicios de movilización interbancaria de fondos entre cuentas de terceros. Período 2000-2025.</t>
  </si>
  <si>
    <t>Distribución porcentual de la cantidad y el valor de transacciones liquidadas en servicios de movilización interbancaria de fondos (Período 2000-2025).</t>
  </si>
  <si>
    <t>SINPE. Distribución porcentual de la cantidad de transacciones liquidadas en servicios de movilización de fondos entre cuentas de terceros (Período 2000-2025).</t>
  </si>
  <si>
    <t>SINPE. Distribución porcentual del valor de las transacciones liquidadas en servicios de movilización de fondos entre cuentas de terceros (Período 2000-2025).</t>
  </si>
  <si>
    <t>SINPE. Evolución anual de la cantidad y valor liquidado en el servicio Pagos Inmediatos (PIN) (Período 2008-2025).</t>
  </si>
  <si>
    <t>SINPE. Evolución anual de la cantidad y valor liquidado en el servicio Débito en Tiempo Real (DTR) (Período 2005-2025).</t>
  </si>
  <si>
    <t>SINPE. Evolución anual de la cantidad y valor liquidado en el servicio Créditos Directos (CCD) (Período 2001-2025).</t>
  </si>
  <si>
    <t>SINPE. Evolución anual de la cantidad y valor liquidado en el servicio Débitos Directos (CDD) (Período 2001-2025).</t>
  </si>
  <si>
    <t>SINPE. Evolución anual de la cantidad y valor liquidado del servicio SINPE Móvil (SM). (Período 2015-2025).</t>
  </si>
  <si>
    <t>SINPE. Cantidad de transacciones enviadas y recibidas en los servicios de movilización interbancaria de fondos por sector según servicio  (Período 2025).</t>
  </si>
  <si>
    <t>SINPE. Valor de las transacciones enviadas y recibidas en los servicios de movilización interbancaria de fondos por sector según servicio (Período 2025).</t>
  </si>
  <si>
    <t>Periodo 2000-2025</t>
  </si>
  <si>
    <t>5/ PIB en colones corrientes a precios de mercado, año referencia 2022. Cifras preliminares para los años 2024 y 2025.</t>
  </si>
  <si>
    <t>2/ Cifras preliminares 2023-2025. Proyección 2026-2027 utilizada en el Informe de Política Monetaria de enero 2026, aprobado por la Junta Directiva del Banco Central de Costa Rica en el artículo 5 del acta de la sesión 6304-2026, del 27 de enero de 2026</t>
  </si>
  <si>
    <t>Periodo 2025</t>
  </si>
  <si>
    <t>Bancarización INEC</t>
  </si>
  <si>
    <t>Nota: La información disponible en el padrón de cuentas para el 2025 corresponde al 31 de diciembre.
Fuente: Padrón de cuentas nacionales y proyecciones de población del INEC.</t>
  </si>
  <si>
    <t>Mayor a 15 años y más</t>
  </si>
  <si>
    <t>Estadísticas - Sistemas Nacional de Pagos Electrónicos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</si>
</sst>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0.0%"/>
    <numFmt numFmtId="166" formatCode="#,##0.0"/>
    <numFmt numFmtId="167" formatCode="0.0"/>
    <numFmt numFmtId="168" formatCode="##\ ###\ ##0.0"/>
    <numFmt numFmtId="169" formatCode="#,###"/>
    <numFmt numFmtId="170" formatCode="###,###,###"/>
    <numFmt numFmtId="171" formatCode="&quot;₡&quot;#,##0.00"/>
  </numFmts>
  <fonts count="66" x14ac:knownFonts="1">
    <font>
      <sz val="11"/>
      <color theme="1"/>
      <name val="Arial"/>
      <family val="2"/>
      <scheme val="minor"/>
    </font>
    <font>
      <sz val="11"/>
      <color theme="1"/>
      <name val="Arial"/>
      <family val="2"/>
      <scheme val="minor"/>
    </font>
    <font>
      <b/>
      <sz val="11"/>
      <color theme="1"/>
      <name val="Arial"/>
      <family val="2"/>
      <scheme val="minor"/>
    </font>
    <font>
      <sz val="10"/>
      <color rgb="FF000000"/>
      <name val="Arial"/>
      <family val="2"/>
    </font>
    <font>
      <sz val="10"/>
      <color theme="1"/>
      <name val="Arial"/>
      <family val="2"/>
    </font>
    <font>
      <b/>
      <sz val="10"/>
      <color rgb="FF000000"/>
      <name val="Arial"/>
      <family val="2"/>
    </font>
    <font>
      <b/>
      <sz val="10"/>
      <color theme="1"/>
      <name val="Arial"/>
      <family val="2"/>
    </font>
    <font>
      <sz val="10"/>
      <name val="Arial"/>
      <family val="2"/>
    </font>
    <font>
      <sz val="11"/>
      <color theme="1"/>
      <name val="Arial Black"/>
      <family val="2"/>
    </font>
    <font>
      <u/>
      <sz val="11"/>
      <color theme="10"/>
      <name val="Arial"/>
      <family val="2"/>
      <scheme val="minor"/>
    </font>
    <font>
      <sz val="12"/>
      <color theme="1"/>
      <name val="Arial"/>
      <family val="2"/>
      <scheme val="minor"/>
    </font>
    <font>
      <b/>
      <sz val="10"/>
      <color theme="0"/>
      <name val="Arial"/>
      <family val="2"/>
    </font>
    <font>
      <b/>
      <sz val="11"/>
      <color theme="0"/>
      <name val="Arial"/>
      <family val="2"/>
    </font>
    <font>
      <b/>
      <sz val="11"/>
      <color theme="1"/>
      <name val="Arial"/>
      <family val="2"/>
    </font>
    <font>
      <sz val="9"/>
      <color rgb="FF000000"/>
      <name val="Arial"/>
      <family val="2"/>
    </font>
    <font>
      <sz val="11"/>
      <name val="Arial"/>
      <family val="2"/>
      <scheme val="minor"/>
    </font>
    <font>
      <b/>
      <sz val="11"/>
      <color rgb="FF000000"/>
      <name val="Arial"/>
      <family val="2"/>
    </font>
    <font>
      <b/>
      <vertAlign val="superscript"/>
      <sz val="11"/>
      <color theme="1"/>
      <name val="Arial"/>
      <family val="2"/>
    </font>
    <font>
      <b/>
      <vertAlign val="superscript"/>
      <sz val="11"/>
      <color theme="0"/>
      <name val="Arial"/>
      <family val="2"/>
    </font>
    <font>
      <b/>
      <sz val="9"/>
      <color rgb="FF000000"/>
      <name val="Arial"/>
      <family val="2"/>
    </font>
    <font>
      <b/>
      <sz val="9"/>
      <color indexed="8"/>
      <name val="Arial"/>
      <family val="2"/>
    </font>
    <font>
      <b/>
      <sz val="11"/>
      <name val="Arial"/>
      <family val="2"/>
    </font>
    <font>
      <b/>
      <sz val="12"/>
      <color rgb="FF000000"/>
      <name val="Arial"/>
      <family val="2"/>
    </font>
    <font>
      <b/>
      <sz val="14"/>
      <color rgb="FF000000"/>
      <name val="Arial"/>
      <family val="2"/>
    </font>
    <font>
      <sz val="11"/>
      <color theme="0"/>
      <name val="Arial"/>
      <family val="2"/>
      <scheme val="minor"/>
    </font>
    <font>
      <b/>
      <sz val="10"/>
      <color theme="1"/>
      <name val="Calibri"/>
      <family val="2"/>
    </font>
    <font>
      <sz val="11"/>
      <color theme="4" tint="-0.249977111117893"/>
      <name val="Arial Black"/>
      <family val="2"/>
    </font>
    <font>
      <sz val="11"/>
      <color theme="0"/>
      <name val="Arial Black"/>
      <family val="2"/>
    </font>
    <font>
      <sz val="14"/>
      <color theme="0"/>
      <name val="Arial Black"/>
      <family val="2"/>
    </font>
    <font>
      <b/>
      <sz val="14"/>
      <color theme="3"/>
      <name val="Arial"/>
      <family val="2"/>
      <scheme val="major"/>
    </font>
    <font>
      <b/>
      <sz val="10"/>
      <color rgb="FF000000"/>
      <name val="Arial"/>
      <family val="2"/>
      <scheme val="major"/>
    </font>
    <font>
      <b/>
      <sz val="14"/>
      <color theme="0"/>
      <name val="Arial"/>
      <family val="2"/>
    </font>
    <font>
      <sz val="11"/>
      <color rgb="FFFF0000"/>
      <name val="Arial"/>
      <family val="2"/>
      <scheme val="minor"/>
    </font>
    <font>
      <sz val="11"/>
      <color rgb="FFFF0000"/>
      <name val="Arial Black"/>
      <family val="2"/>
    </font>
    <font>
      <u/>
      <sz val="11"/>
      <color rgb="FFFF0000"/>
      <name val="Arial"/>
      <family val="2"/>
      <scheme val="minor"/>
    </font>
    <font>
      <u/>
      <sz val="11"/>
      <color rgb="FF336699"/>
      <name val="Arial"/>
      <family val="2"/>
      <scheme val="minor"/>
    </font>
    <font>
      <b/>
      <sz val="14"/>
      <color theme="3"/>
      <name val="Arial"/>
      <family val="2"/>
    </font>
    <font>
      <i/>
      <sz val="11"/>
      <color theme="4" tint="-0.499984740745262"/>
      <name val="Arial"/>
      <family val="2"/>
      <scheme val="minor"/>
    </font>
    <font>
      <b/>
      <sz val="16"/>
      <color theme="3"/>
      <name val="Arial"/>
      <family val="2"/>
      <scheme val="major"/>
    </font>
    <font>
      <b/>
      <sz val="16"/>
      <color rgb="FF000000"/>
      <name val="Arial"/>
      <family val="2"/>
    </font>
    <font>
      <sz val="8"/>
      <name val="Arial"/>
      <family val="2"/>
      <scheme val="minor"/>
    </font>
    <font>
      <b/>
      <vertAlign val="superscript"/>
      <sz val="10"/>
      <color theme="0"/>
      <name val="Arial"/>
      <family val="2"/>
    </font>
    <font>
      <sz val="11"/>
      <color theme="1"/>
      <name val="Arial"/>
      <family val="2"/>
    </font>
    <font>
      <sz val="10"/>
      <color theme="1"/>
      <name val="Franklin Gothic Book"/>
      <family val="2"/>
    </font>
    <font>
      <sz val="11"/>
      <name val="Arial"/>
      <family val="2"/>
    </font>
    <font>
      <sz val="9"/>
      <color rgb="FF000000"/>
      <name val="Arial"/>
      <family val="2"/>
      <scheme val="minor"/>
    </font>
    <font>
      <sz val="9"/>
      <color theme="1"/>
      <name val="Arial"/>
      <family val="2"/>
      <scheme val="minor"/>
    </font>
    <font>
      <sz val="9"/>
      <name val="Arial"/>
      <family val="2"/>
      <scheme val="minor"/>
    </font>
    <font>
      <sz val="10"/>
      <color theme="0"/>
      <name val="Arial"/>
      <family val="2"/>
    </font>
    <font>
      <b/>
      <u/>
      <sz val="11"/>
      <color rgb="FF002060"/>
      <name val="Arial"/>
      <family val="2"/>
      <scheme val="minor"/>
    </font>
    <font>
      <b/>
      <u/>
      <sz val="10"/>
      <color rgb="FF002060"/>
      <name val="Arial"/>
      <family val="2"/>
      <scheme val="minor"/>
    </font>
    <font>
      <sz val="11"/>
      <name val="Calibri"/>
      <family val="2"/>
    </font>
    <font>
      <sz val="11"/>
      <name val="Calibri"/>
      <family val="2"/>
    </font>
    <font>
      <b/>
      <sz val="14"/>
      <color theme="1"/>
      <name val="Arial"/>
      <family val="2"/>
    </font>
    <font>
      <sz val="9"/>
      <color theme="1"/>
      <name val="Arial"/>
      <family val="2"/>
    </font>
    <font>
      <b/>
      <sz val="9"/>
      <color rgb="FFFF0000"/>
      <name val="Arial"/>
      <family val="2"/>
    </font>
    <font>
      <b/>
      <sz val="9"/>
      <name val="Arial"/>
      <family val="2"/>
    </font>
    <font>
      <sz val="9"/>
      <name val="Arial"/>
      <family val="2"/>
    </font>
    <font>
      <b/>
      <sz val="12"/>
      <name val="Arial"/>
      <family val="2"/>
    </font>
    <font>
      <b/>
      <sz val="14"/>
      <name val="Arial"/>
      <family val="2"/>
    </font>
    <font>
      <b/>
      <sz val="10"/>
      <name val="Arial"/>
      <family val="2"/>
    </font>
    <font>
      <sz val="10"/>
      <color rgb="FFFF0000"/>
      <name val="Arial"/>
      <family val="2"/>
    </font>
    <font>
      <b/>
      <sz val="11"/>
      <color theme="0"/>
      <name val="Arial"/>
      <family val="2"/>
      <scheme val="minor"/>
    </font>
    <font>
      <b/>
      <sz val="11"/>
      <name val="Arial"/>
      <family val="2"/>
      <scheme val="minor"/>
    </font>
    <font>
      <sz val="12"/>
      <color theme="0"/>
      <name val="Arial"/>
      <family val="2"/>
      <scheme val="minor"/>
    </font>
    <font>
      <b/>
      <sz val="12"/>
      <color theme="0"/>
      <name val="Arial"/>
      <family val="2"/>
      <scheme val="minor"/>
    </font>
  </fonts>
  <fills count="1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EEF8FD"/>
        <bgColor indexed="64"/>
      </patternFill>
    </fill>
    <fill>
      <patternFill patternType="solid">
        <fgColor rgb="FF336699"/>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249977111117893"/>
        <bgColor indexed="64"/>
      </patternFill>
    </fill>
    <fill>
      <patternFill patternType="solid">
        <fgColor rgb="FFD8E7F3"/>
        <bgColor indexed="64"/>
      </patternFill>
    </fill>
    <fill>
      <patternFill patternType="solid">
        <fgColor theme="5" tint="0.59999389629810485"/>
        <bgColor indexed="64"/>
      </patternFill>
    </fill>
    <fill>
      <patternFill patternType="solid">
        <fgColor rgb="FFFFFF00"/>
        <bgColor indexed="64"/>
      </patternFill>
    </fill>
    <fill>
      <patternFill patternType="solid">
        <fgColor rgb="FF002060"/>
        <bgColor indexed="64"/>
      </patternFill>
    </fill>
    <fill>
      <patternFill patternType="solid">
        <fgColor rgb="FF0070C0"/>
        <bgColor indexed="64"/>
      </patternFill>
    </fill>
    <fill>
      <patternFill patternType="solid">
        <fgColor theme="5" tint="0.79998168889431442"/>
        <bgColor indexed="64"/>
      </patternFill>
    </fill>
  </fills>
  <borders count="18">
    <border>
      <left/>
      <right/>
      <top/>
      <bottom/>
      <diagonal/>
    </border>
    <border>
      <left/>
      <right/>
      <top/>
      <bottom style="thin">
        <color theme="0"/>
      </bottom>
      <diagonal/>
    </border>
    <border>
      <left style="medium">
        <color theme="3"/>
      </left>
      <right/>
      <top style="medium">
        <color theme="3"/>
      </top>
      <bottom/>
      <diagonal/>
    </border>
    <border>
      <left/>
      <right/>
      <top style="medium">
        <color theme="3"/>
      </top>
      <bottom/>
      <diagonal/>
    </border>
    <border>
      <left style="medium">
        <color theme="3"/>
      </left>
      <right/>
      <top/>
      <bottom style="medium">
        <color theme="3"/>
      </bottom>
      <diagonal/>
    </border>
    <border>
      <left/>
      <right/>
      <top/>
      <bottom style="medium">
        <color theme="3"/>
      </bottom>
      <diagonal/>
    </border>
    <border>
      <left/>
      <right/>
      <top style="medium">
        <color indexed="64"/>
      </top>
      <bottom/>
      <diagonal/>
    </border>
    <border>
      <left/>
      <right/>
      <top/>
      <bottom style="medium">
        <color indexed="64"/>
      </bottom>
      <diagonal/>
    </border>
    <border>
      <left/>
      <right/>
      <top style="medium">
        <color auto="1"/>
      </top>
      <bottom style="medium">
        <color auto="1"/>
      </bottom>
      <diagonal/>
    </border>
    <border>
      <left/>
      <right/>
      <top/>
      <bottom style="double">
        <color theme="0"/>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right/>
      <top/>
      <bottom style="medium">
        <color theme="0"/>
      </bottom>
      <diagonal/>
    </border>
    <border>
      <left/>
      <right/>
      <top style="medium">
        <color theme="0"/>
      </top>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7" fillId="0" borderId="0"/>
    <xf numFmtId="0" fontId="1" fillId="0" borderId="0"/>
    <xf numFmtId="0" fontId="51" fillId="0" borderId="0"/>
    <xf numFmtId="0" fontId="51" fillId="0" borderId="0"/>
    <xf numFmtId="0" fontId="52" fillId="0" borderId="0"/>
    <xf numFmtId="43" fontId="1" fillId="0" borderId="0" applyFont="0" applyFill="0" applyBorder="0" applyAlignment="0" applyProtection="0"/>
    <xf numFmtId="43" fontId="1" fillId="0" borderId="0" applyFont="0" applyFill="0" applyBorder="0" applyAlignment="0" applyProtection="0"/>
  </cellStyleXfs>
  <cellXfs count="260">
    <xf numFmtId="0" fontId="0" fillId="0" borderId="0" xfId="0"/>
    <xf numFmtId="0" fontId="4" fillId="0" borderId="0" xfId="0" applyFont="1"/>
    <xf numFmtId="0" fontId="4" fillId="0" borderId="0" xfId="0" applyFont="1" applyAlignment="1">
      <alignment vertical="center"/>
    </xf>
    <xf numFmtId="168" fontId="3" fillId="2" borderId="0" xfId="0" applyNumberFormat="1" applyFont="1" applyFill="1" applyAlignment="1">
      <alignment horizontal="right" vertical="center" wrapText="1"/>
    </xf>
    <xf numFmtId="0" fontId="3" fillId="2" borderId="0" xfId="0" applyFont="1" applyFill="1" applyAlignment="1">
      <alignment horizontal="left" vertical="center" wrapText="1"/>
    </xf>
    <xf numFmtId="0" fontId="3" fillId="4" borderId="0" xfId="0" applyFont="1" applyFill="1" applyAlignment="1">
      <alignment horizontal="left" vertical="center" wrapText="1"/>
    </xf>
    <xf numFmtId="0" fontId="4" fillId="4" borderId="0" xfId="0" applyFont="1" applyFill="1" applyAlignment="1">
      <alignment horizontal="left" vertical="center"/>
    </xf>
    <xf numFmtId="0" fontId="7" fillId="6" borderId="0" xfId="0" applyFont="1" applyFill="1" applyAlignment="1">
      <alignment horizontal="left" vertical="center"/>
    </xf>
    <xf numFmtId="0" fontId="2" fillId="0" borderId="0" xfId="0" applyFont="1"/>
    <xf numFmtId="0" fontId="11" fillId="5" borderId="0" xfId="0" applyFont="1" applyFill="1" applyAlignment="1">
      <alignment horizontal="center" vertical="center" wrapText="1"/>
    </xf>
    <xf numFmtId="166" fontId="11" fillId="5" borderId="0" xfId="0" applyNumberFormat="1" applyFont="1" applyFill="1" applyAlignment="1">
      <alignment horizontal="center" vertical="center" wrapText="1"/>
    </xf>
    <xf numFmtId="0" fontId="3" fillId="4" borderId="0" xfId="0" applyFont="1" applyFill="1" applyAlignment="1">
      <alignment horizontal="center" vertical="center" wrapText="1"/>
    </xf>
    <xf numFmtId="0" fontId="4" fillId="6" borderId="0" xfId="0" applyFont="1" applyFill="1" applyAlignment="1">
      <alignment horizontal="center" vertical="center"/>
    </xf>
    <xf numFmtId="0" fontId="11" fillId="5" borderId="0" xfId="0" applyFont="1" applyFill="1" applyAlignment="1">
      <alignment horizontal="left" vertical="center" wrapText="1"/>
    </xf>
    <xf numFmtId="3" fontId="11" fillId="5" borderId="0" xfId="0" applyNumberFormat="1" applyFont="1" applyFill="1" applyAlignment="1">
      <alignment horizontal="right" vertical="center" wrapText="1" indent="1"/>
    </xf>
    <xf numFmtId="166" fontId="11" fillId="5" borderId="0" xfId="0" applyNumberFormat="1" applyFont="1" applyFill="1" applyAlignment="1">
      <alignment horizontal="left" vertical="center" wrapText="1"/>
    </xf>
    <xf numFmtId="0" fontId="0" fillId="0" borderId="0" xfId="0" applyProtection="1">
      <protection locked="0"/>
    </xf>
    <xf numFmtId="0" fontId="16" fillId="4" borderId="0" xfId="0" applyFont="1" applyFill="1" applyAlignment="1" applyProtection="1">
      <alignment horizontal="justify" vertical="center" wrapText="1"/>
      <protection locked="0"/>
    </xf>
    <xf numFmtId="3" fontId="16" fillId="4" borderId="0" xfId="0" applyNumberFormat="1" applyFont="1" applyFill="1" applyAlignment="1" applyProtection="1">
      <alignment horizontal="justify" vertical="center" wrapText="1"/>
      <protection locked="0"/>
    </xf>
    <xf numFmtId="3" fontId="16" fillId="4" borderId="0" xfId="0" applyNumberFormat="1" applyFont="1" applyFill="1" applyAlignment="1" applyProtection="1">
      <alignment horizontal="right" vertical="center" wrapText="1"/>
      <protection locked="0"/>
    </xf>
    <xf numFmtId="0" fontId="3" fillId="4" borderId="0" xfId="0" applyFont="1" applyFill="1" applyAlignment="1" applyProtection="1">
      <alignment horizontal="left" vertical="center" wrapText="1"/>
      <protection locked="0"/>
    </xf>
    <xf numFmtId="3" fontId="3" fillId="4" borderId="0" xfId="0" applyNumberFormat="1" applyFont="1" applyFill="1" applyAlignment="1" applyProtection="1">
      <alignment horizontal="justify" vertical="center" wrapText="1"/>
      <protection locked="0"/>
    </xf>
    <xf numFmtId="3" fontId="3" fillId="4" borderId="0" xfId="0" applyNumberFormat="1" applyFont="1" applyFill="1" applyAlignment="1" applyProtection="1">
      <alignment horizontal="right" vertical="center" wrapText="1"/>
      <protection locked="0"/>
    </xf>
    <xf numFmtId="0" fontId="21" fillId="6" borderId="0" xfId="0" applyFont="1" applyFill="1" applyAlignment="1" applyProtection="1">
      <alignment vertical="center"/>
      <protection locked="0"/>
    </xf>
    <xf numFmtId="3" fontId="13" fillId="6" borderId="0" xfId="0" applyNumberFormat="1" applyFont="1" applyFill="1" applyAlignment="1" applyProtection="1">
      <alignment vertical="center"/>
      <protection locked="0"/>
    </xf>
    <xf numFmtId="0" fontId="7" fillId="6" borderId="0" xfId="0" applyFont="1" applyFill="1" applyAlignment="1" applyProtection="1">
      <alignment horizontal="left" vertical="center"/>
      <protection locked="0"/>
    </xf>
    <xf numFmtId="3" fontId="4" fillId="6" borderId="0" xfId="0" applyNumberFormat="1" applyFont="1" applyFill="1" applyAlignment="1" applyProtection="1">
      <alignment vertical="center"/>
      <protection locked="0"/>
    </xf>
    <xf numFmtId="0" fontId="21" fillId="4" borderId="0" xfId="0" applyFont="1" applyFill="1" applyAlignment="1" applyProtection="1">
      <alignment vertical="center"/>
      <protection locked="0"/>
    </xf>
    <xf numFmtId="3" fontId="13" fillId="4" borderId="0" xfId="0" applyNumberFormat="1" applyFont="1" applyFill="1" applyAlignment="1" applyProtection="1">
      <alignment vertical="center"/>
      <protection locked="0"/>
    </xf>
    <xf numFmtId="0" fontId="4" fillId="4" borderId="0" xfId="0" applyFont="1" applyFill="1" applyAlignment="1" applyProtection="1">
      <alignment horizontal="left" vertical="center"/>
      <protection locked="0"/>
    </xf>
    <xf numFmtId="3" fontId="4" fillId="4" borderId="0" xfId="0" applyNumberFormat="1" applyFont="1" applyFill="1" applyAlignment="1" applyProtection="1">
      <alignment vertical="center"/>
      <protection locked="0"/>
    </xf>
    <xf numFmtId="0" fontId="13" fillId="4" borderId="0" xfId="0" applyFont="1" applyFill="1" applyAlignment="1" applyProtection="1">
      <alignment vertical="center"/>
      <protection locked="0"/>
    </xf>
    <xf numFmtId="0" fontId="7" fillId="6" borderId="0" xfId="0" applyFont="1" applyFill="1" applyAlignment="1" applyProtection="1">
      <alignment vertical="center"/>
      <protection locked="0"/>
    </xf>
    <xf numFmtId="4" fontId="12" fillId="5" borderId="8" xfId="0" applyNumberFormat="1" applyFont="1" applyFill="1" applyBorder="1" applyAlignment="1" applyProtection="1">
      <alignment horizontal="left" vertical="center" wrapText="1"/>
      <protection locked="0"/>
    </xf>
    <xf numFmtId="0" fontId="12" fillId="5" borderId="6" xfId="0" applyFont="1" applyFill="1" applyBorder="1" applyAlignment="1" applyProtection="1">
      <alignment horizontal="justify" vertical="center" wrapText="1"/>
      <protection locked="0"/>
    </xf>
    <xf numFmtId="3" fontId="12" fillId="5" borderId="6" xfId="0" applyNumberFormat="1" applyFont="1" applyFill="1" applyBorder="1" applyAlignment="1" applyProtection="1">
      <alignment vertical="center"/>
      <protection locked="0"/>
    </xf>
    <xf numFmtId="4" fontId="12" fillId="5" borderId="7" xfId="0" applyNumberFormat="1" applyFont="1" applyFill="1" applyBorder="1" applyAlignment="1" applyProtection="1">
      <alignment horizontal="left" vertical="center" wrapText="1"/>
      <protection locked="0"/>
    </xf>
    <xf numFmtId="9" fontId="12" fillId="5" borderId="7" xfId="2" applyFont="1" applyFill="1" applyBorder="1" applyAlignment="1" applyProtection="1">
      <alignment horizontal="right" vertical="center" wrapText="1"/>
      <protection locked="0"/>
    </xf>
    <xf numFmtId="0" fontId="13" fillId="4" borderId="0" xfId="0" applyFont="1" applyFill="1" applyAlignment="1" applyProtection="1">
      <alignment horizontal="left" vertical="center"/>
      <protection locked="0"/>
    </xf>
    <xf numFmtId="0" fontId="15" fillId="0" borderId="0" xfId="0" applyFont="1" applyProtection="1">
      <protection locked="0"/>
    </xf>
    <xf numFmtId="0" fontId="21" fillId="6" borderId="7" xfId="0" applyFont="1" applyFill="1" applyBorder="1" applyAlignment="1" applyProtection="1">
      <alignment horizontal="left" vertical="center"/>
      <protection locked="0"/>
    </xf>
    <xf numFmtId="166" fontId="13" fillId="6" borderId="7" xfId="0" applyNumberFormat="1" applyFont="1" applyFill="1" applyBorder="1" applyAlignment="1" applyProtection="1">
      <alignment vertical="center"/>
      <protection locked="0"/>
    </xf>
    <xf numFmtId="0" fontId="3" fillId="2" borderId="0" xfId="0" applyFont="1" applyFill="1" applyAlignment="1" applyProtection="1">
      <alignment horizontal="left" vertical="center" wrapText="1"/>
      <protection locked="0"/>
    </xf>
    <xf numFmtId="0" fontId="14" fillId="2" borderId="0" xfId="0" applyFont="1" applyFill="1" applyAlignment="1" applyProtection="1">
      <alignment horizontal="left" vertical="center" wrapText="1"/>
      <protection locked="0"/>
    </xf>
    <xf numFmtId="0" fontId="13" fillId="4" borderId="0" xfId="0" applyFont="1" applyFill="1" applyAlignment="1" applyProtection="1">
      <alignment vertical="center" wrapText="1"/>
      <protection locked="0"/>
    </xf>
    <xf numFmtId="0" fontId="0" fillId="3" borderId="0" xfId="0" applyFill="1" applyProtection="1">
      <protection locked="0"/>
    </xf>
    <xf numFmtId="0" fontId="3" fillId="3" borderId="0" xfId="0" applyFont="1" applyFill="1" applyAlignment="1" applyProtection="1">
      <alignment horizontal="center" vertical="center" wrapText="1"/>
      <protection locked="0"/>
    </xf>
    <xf numFmtId="0" fontId="10" fillId="3" borderId="0" xfId="0" applyFont="1" applyFill="1" applyAlignment="1" applyProtection="1">
      <alignment horizontal="center"/>
      <protection locked="0"/>
    </xf>
    <xf numFmtId="166" fontId="13" fillId="6" borderId="0" xfId="0" applyNumberFormat="1" applyFont="1" applyFill="1" applyAlignment="1" applyProtection="1">
      <alignment vertical="center"/>
      <protection locked="0"/>
    </xf>
    <xf numFmtId="166" fontId="4" fillId="6" borderId="0" xfId="0" applyNumberFormat="1" applyFont="1" applyFill="1" applyAlignment="1" applyProtection="1">
      <alignment vertical="center"/>
      <protection locked="0"/>
    </xf>
    <xf numFmtId="166" fontId="13" fillId="4" borderId="0" xfId="0" applyNumberFormat="1" applyFont="1" applyFill="1" applyAlignment="1" applyProtection="1">
      <alignment vertical="center"/>
      <protection locked="0"/>
    </xf>
    <xf numFmtId="166" fontId="4" fillId="4" borderId="0" xfId="0" applyNumberFormat="1" applyFont="1" applyFill="1" applyAlignment="1" applyProtection="1">
      <alignment vertical="center"/>
      <protection locked="0"/>
    </xf>
    <xf numFmtId="166" fontId="21" fillId="6" borderId="0" xfId="0" applyNumberFormat="1" applyFont="1" applyFill="1" applyAlignment="1" applyProtection="1">
      <alignment vertical="center"/>
      <protection locked="0"/>
    </xf>
    <xf numFmtId="166" fontId="7" fillId="6" borderId="0" xfId="0" applyNumberFormat="1" applyFont="1" applyFill="1" applyAlignment="1" applyProtection="1">
      <alignment horizontal="left" vertical="center"/>
      <protection locked="0"/>
    </xf>
    <xf numFmtId="4" fontId="13" fillId="4" borderId="0" xfId="0" applyNumberFormat="1" applyFont="1" applyFill="1" applyAlignment="1" applyProtection="1">
      <alignment vertical="center"/>
      <protection locked="0"/>
    </xf>
    <xf numFmtId="4" fontId="4" fillId="4" borderId="0" xfId="0" applyNumberFormat="1" applyFont="1" applyFill="1" applyAlignment="1" applyProtection="1">
      <alignment vertical="center"/>
      <protection locked="0"/>
    </xf>
    <xf numFmtId="166" fontId="12" fillId="5" borderId="8" xfId="0" applyNumberFormat="1" applyFont="1" applyFill="1" applyBorder="1" applyAlignment="1" applyProtection="1">
      <alignment horizontal="left" vertical="center" wrapText="1"/>
      <protection locked="0"/>
    </xf>
    <xf numFmtId="4" fontId="12" fillId="5" borderId="2" xfId="0" applyNumberFormat="1" applyFont="1" applyFill="1" applyBorder="1" applyAlignment="1" applyProtection="1">
      <alignment horizontal="left" vertical="center" wrapText="1"/>
      <protection locked="0"/>
    </xf>
    <xf numFmtId="166" fontId="12" fillId="5" borderId="3" xfId="0" applyNumberFormat="1" applyFont="1" applyFill="1" applyBorder="1" applyAlignment="1" applyProtection="1">
      <alignment horizontal="right" vertical="center" wrapText="1"/>
      <protection locked="0"/>
    </xf>
    <xf numFmtId="4" fontId="12" fillId="5" borderId="4" xfId="0" applyNumberFormat="1" applyFont="1" applyFill="1" applyBorder="1" applyAlignment="1" applyProtection="1">
      <alignment horizontal="left" vertical="center" wrapText="1"/>
      <protection locked="0"/>
    </xf>
    <xf numFmtId="9" fontId="12" fillId="5" borderId="5" xfId="2" applyFont="1" applyFill="1" applyBorder="1" applyAlignment="1" applyProtection="1">
      <alignment horizontal="right" vertical="center" wrapText="1"/>
      <protection locked="0"/>
    </xf>
    <xf numFmtId="0" fontId="13" fillId="4" borderId="3" xfId="0" applyFont="1" applyFill="1" applyBorder="1" applyAlignment="1" applyProtection="1">
      <alignment horizontal="left" vertical="center"/>
      <protection locked="0"/>
    </xf>
    <xf numFmtId="166" fontId="13" fillId="4" borderId="3" xfId="0" applyNumberFormat="1" applyFont="1" applyFill="1" applyBorder="1" applyAlignment="1" applyProtection="1">
      <alignment horizontal="right" vertical="center"/>
      <protection locked="0"/>
    </xf>
    <xf numFmtId="3" fontId="13" fillId="6" borderId="0" xfId="0" applyNumberFormat="1" applyFont="1" applyFill="1" applyAlignment="1" applyProtection="1">
      <alignment horizontal="right" vertical="center"/>
      <protection locked="0"/>
    </xf>
    <xf numFmtId="0" fontId="13" fillId="4" borderId="5" xfId="0" applyFont="1" applyFill="1" applyBorder="1" applyAlignment="1" applyProtection="1">
      <alignment horizontal="left" vertical="center"/>
      <protection locked="0"/>
    </xf>
    <xf numFmtId="0" fontId="26" fillId="8" borderId="0" xfId="0" applyFont="1" applyFill="1" applyAlignment="1">
      <alignment horizontal="left" vertical="center"/>
    </xf>
    <xf numFmtId="0" fontId="26" fillId="8" borderId="0" xfId="0" applyFont="1" applyFill="1" applyAlignment="1">
      <alignment vertical="center"/>
    </xf>
    <xf numFmtId="0" fontId="32" fillId="8" borderId="0" xfId="0" applyFont="1" applyFill="1"/>
    <xf numFmtId="0" fontId="0" fillId="8" borderId="0" xfId="0" applyFill="1"/>
    <xf numFmtId="0" fontId="27" fillId="8" borderId="0" xfId="0" applyFont="1" applyFill="1" applyAlignment="1">
      <alignment horizontal="left" vertical="center"/>
    </xf>
    <xf numFmtId="0" fontId="27" fillId="8" borderId="0" xfId="0" applyFont="1" applyFill="1" applyAlignment="1">
      <alignment vertical="center"/>
    </xf>
    <xf numFmtId="0" fontId="24" fillId="8" borderId="0" xfId="0" applyFont="1" applyFill="1"/>
    <xf numFmtId="0" fontId="33" fillId="8" borderId="0" xfId="0" applyFont="1" applyFill="1" applyAlignment="1">
      <alignment vertical="center"/>
    </xf>
    <xf numFmtId="0" fontId="8" fillId="8" borderId="0" xfId="0" applyFont="1" applyFill="1" applyAlignment="1">
      <alignment vertical="center"/>
    </xf>
    <xf numFmtId="0" fontId="34" fillId="8" borderId="0" xfId="3" applyFont="1" applyFill="1" applyAlignment="1">
      <alignment vertical="center"/>
    </xf>
    <xf numFmtId="0" fontId="0" fillId="8" borderId="0" xfId="0" applyFill="1" applyAlignment="1">
      <alignment vertical="center"/>
    </xf>
    <xf numFmtId="0" fontId="35" fillId="8" borderId="0" xfId="3" applyFont="1" applyFill="1" applyAlignment="1">
      <alignment vertical="center"/>
    </xf>
    <xf numFmtId="0" fontId="20" fillId="2" borderId="0" xfId="0" applyFont="1" applyFill="1" applyAlignment="1" applyProtection="1">
      <alignment vertical="center" wrapText="1"/>
      <protection locked="0"/>
    </xf>
    <xf numFmtId="0" fontId="6" fillId="0" borderId="0" xfId="0" applyFont="1"/>
    <xf numFmtId="0" fontId="37" fillId="8" borderId="0" xfId="3" applyFont="1" applyFill="1" applyAlignment="1">
      <alignment vertical="center"/>
    </xf>
    <xf numFmtId="0" fontId="19" fillId="2" borderId="0" xfId="0" applyFont="1" applyFill="1" applyAlignment="1" applyProtection="1">
      <alignment horizontal="left" vertical="center" wrapText="1"/>
      <protection locked="0"/>
    </xf>
    <xf numFmtId="0" fontId="23" fillId="2" borderId="0" xfId="0" applyFont="1" applyFill="1" applyAlignment="1">
      <alignment horizontal="center" vertical="center" wrapText="1"/>
    </xf>
    <xf numFmtId="0" fontId="31" fillId="5" borderId="0" xfId="0" applyFont="1" applyFill="1" applyAlignment="1">
      <alignment horizontal="center" vertical="center" wrapText="1"/>
    </xf>
    <xf numFmtId="0" fontId="32" fillId="0" borderId="0" xfId="0" applyFont="1"/>
    <xf numFmtId="165" fontId="0" fillId="0" borderId="0" xfId="2" applyNumberFormat="1" applyFont="1" applyProtection="1">
      <protection locked="0"/>
    </xf>
    <xf numFmtId="0" fontId="3" fillId="2" borderId="0" xfId="0" applyFont="1" applyFill="1" applyAlignment="1" applyProtection="1">
      <alignment horizontal="center" vertical="center" wrapText="1"/>
      <protection locked="0"/>
    </xf>
    <xf numFmtId="0" fontId="30" fillId="2" borderId="0" xfId="0" applyFont="1" applyFill="1" applyAlignment="1" applyProtection="1">
      <alignment vertical="center" wrapText="1"/>
      <protection locked="0"/>
    </xf>
    <xf numFmtId="0" fontId="3" fillId="2" borderId="0" xfId="0" quotePrefix="1" applyFont="1" applyFill="1" applyAlignment="1">
      <alignment horizontal="center" vertical="center" wrapText="1"/>
    </xf>
    <xf numFmtId="3" fontId="21" fillId="4" borderId="0" xfId="0" applyNumberFormat="1" applyFont="1" applyFill="1" applyAlignment="1" applyProtection="1">
      <alignment vertical="center"/>
      <protection locked="0"/>
    </xf>
    <xf numFmtId="3" fontId="7" fillId="4" borderId="0" xfId="0" applyNumberFormat="1" applyFont="1" applyFill="1" applyAlignment="1" applyProtection="1">
      <alignment vertical="center"/>
      <protection locked="0"/>
    </xf>
    <xf numFmtId="0" fontId="11" fillId="5" borderId="14"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9" fillId="8" borderId="0" xfId="3" applyFill="1" applyAlignment="1">
      <alignment vertical="center"/>
    </xf>
    <xf numFmtId="0" fontId="0" fillId="8" borderId="0" xfId="0" applyFill="1" applyAlignment="1">
      <alignment horizontal="left" vertical="center" wrapText="1"/>
    </xf>
    <xf numFmtId="3" fontId="43" fillId="0" borderId="0" xfId="0" applyNumberFormat="1" applyFont="1"/>
    <xf numFmtId="0" fontId="3" fillId="9" borderId="0" xfId="0" applyFont="1" applyFill="1" applyAlignment="1">
      <alignment horizontal="center" vertical="center" wrapText="1"/>
    </xf>
    <xf numFmtId="0" fontId="4" fillId="4" borderId="0" xfId="0" applyFont="1" applyFill="1" applyAlignment="1">
      <alignment horizontal="center" vertical="center"/>
    </xf>
    <xf numFmtId="170" fontId="13" fillId="6" borderId="0" xfId="0" applyNumberFormat="1" applyFont="1" applyFill="1" applyAlignment="1" applyProtection="1">
      <alignment vertical="center"/>
      <protection locked="0"/>
    </xf>
    <xf numFmtId="170" fontId="4" fillId="6" borderId="0" xfId="0" applyNumberFormat="1" applyFont="1" applyFill="1" applyAlignment="1" applyProtection="1">
      <alignment vertical="center"/>
      <protection locked="0"/>
    </xf>
    <xf numFmtId="166" fontId="13" fillId="6" borderId="7" xfId="0" applyNumberFormat="1" applyFont="1" applyFill="1" applyBorder="1" applyAlignment="1">
      <alignment vertical="center"/>
    </xf>
    <xf numFmtId="3" fontId="42" fillId="6" borderId="0" xfId="0" applyNumberFormat="1" applyFont="1" applyFill="1" applyAlignment="1" applyProtection="1">
      <alignment vertical="center"/>
      <protection locked="0"/>
    </xf>
    <xf numFmtId="4" fontId="16" fillId="4" borderId="0" xfId="0" applyNumberFormat="1" applyFont="1" applyFill="1" applyAlignment="1" applyProtection="1">
      <alignment horizontal="justify" vertical="center" wrapText="1"/>
      <protection locked="0"/>
    </xf>
    <xf numFmtId="4" fontId="16" fillId="4" borderId="0" xfId="0" applyNumberFormat="1" applyFont="1" applyFill="1" applyAlignment="1" applyProtection="1">
      <alignment horizontal="right" vertical="center" wrapText="1"/>
      <protection locked="0"/>
    </xf>
    <xf numFmtId="4" fontId="3" fillId="4" borderId="0" xfId="0" applyNumberFormat="1" applyFont="1" applyFill="1" applyAlignment="1" applyProtection="1">
      <alignment horizontal="justify" vertical="center" wrapText="1"/>
      <protection locked="0"/>
    </xf>
    <xf numFmtId="4" fontId="3" fillId="4" borderId="0" xfId="0" applyNumberFormat="1" applyFont="1" applyFill="1" applyAlignment="1" applyProtection="1">
      <alignment horizontal="right" vertical="center" wrapText="1"/>
      <protection locked="0"/>
    </xf>
    <xf numFmtId="4" fontId="13" fillId="6" borderId="0" xfId="0" applyNumberFormat="1" applyFont="1" applyFill="1" applyAlignment="1" applyProtection="1">
      <alignment vertical="center"/>
      <protection locked="0"/>
    </xf>
    <xf numFmtId="4" fontId="4" fillId="6" borderId="0" xfId="0" applyNumberFormat="1" applyFont="1" applyFill="1" applyAlignment="1" applyProtection="1">
      <alignment vertical="center"/>
      <protection locked="0"/>
    </xf>
    <xf numFmtId="4" fontId="21" fillId="6" borderId="0" xfId="0" applyNumberFormat="1" applyFont="1" applyFill="1" applyAlignment="1" applyProtection="1">
      <alignment vertical="center"/>
      <protection locked="0"/>
    </xf>
    <xf numFmtId="4" fontId="13" fillId="6" borderId="0" xfId="1" applyNumberFormat="1" applyFont="1" applyFill="1" applyAlignment="1" applyProtection="1">
      <alignment vertical="center"/>
      <protection locked="0"/>
    </xf>
    <xf numFmtId="4" fontId="7" fillId="6" borderId="0" xfId="0" applyNumberFormat="1" applyFont="1" applyFill="1" applyAlignment="1" applyProtection="1">
      <alignment horizontal="left" vertical="center"/>
      <protection locked="0"/>
    </xf>
    <xf numFmtId="4" fontId="7" fillId="6" borderId="0" xfId="0" applyNumberFormat="1" applyFont="1" applyFill="1" applyAlignment="1" applyProtection="1">
      <alignment vertical="center"/>
      <protection locked="0"/>
    </xf>
    <xf numFmtId="4" fontId="44" fillId="6" borderId="0" xfId="0" applyNumberFormat="1" applyFont="1" applyFill="1" applyAlignment="1" applyProtection="1">
      <alignment vertical="center"/>
      <protection locked="0"/>
    </xf>
    <xf numFmtId="166" fontId="13" fillId="6" borderId="0" xfId="0" applyNumberFormat="1" applyFont="1" applyFill="1" applyAlignment="1" applyProtection="1">
      <alignment horizontal="right" vertical="center"/>
      <protection locked="0"/>
    </xf>
    <xf numFmtId="166" fontId="13" fillId="4" borderId="0" xfId="0" applyNumberFormat="1" applyFont="1" applyFill="1" applyAlignment="1" applyProtection="1">
      <alignment horizontal="right" vertical="center"/>
      <protection locked="0"/>
    </xf>
    <xf numFmtId="171" fontId="4" fillId="4" borderId="0" xfId="0" applyNumberFormat="1" applyFont="1" applyFill="1" applyAlignment="1">
      <alignment horizontal="right" vertical="center" indent="1"/>
    </xf>
    <xf numFmtId="171" fontId="6" fillId="4" borderId="0" xfId="0" applyNumberFormat="1" applyFont="1" applyFill="1" applyAlignment="1">
      <alignment horizontal="right" vertical="center" indent="1"/>
    </xf>
    <xf numFmtId="171" fontId="4" fillId="6" borderId="0" xfId="0" applyNumberFormat="1" applyFont="1" applyFill="1" applyAlignment="1">
      <alignment horizontal="right" vertical="center" indent="1"/>
    </xf>
    <xf numFmtId="171" fontId="11" fillId="5" borderId="0" xfId="0" applyNumberFormat="1" applyFont="1" applyFill="1" applyAlignment="1">
      <alignment horizontal="right" vertical="center" wrapText="1" indent="1"/>
    </xf>
    <xf numFmtId="0" fontId="3" fillId="6" borderId="0" xfId="0" applyFont="1" applyFill="1" applyAlignment="1">
      <alignment horizontal="left" vertical="center" wrapText="1"/>
    </xf>
    <xf numFmtId="166" fontId="11" fillId="10" borderId="0" xfId="0" applyNumberFormat="1" applyFont="1" applyFill="1" applyAlignment="1">
      <alignment horizontal="center" vertical="center" wrapText="1"/>
    </xf>
    <xf numFmtId="0" fontId="0" fillId="3" borderId="0" xfId="0" applyFill="1"/>
    <xf numFmtId="0" fontId="9" fillId="8" borderId="0" xfId="3" applyFill="1"/>
    <xf numFmtId="3" fontId="11" fillId="10" borderId="0" xfId="0" applyNumberFormat="1" applyFont="1" applyFill="1" applyAlignment="1">
      <alignment horizontal="center" vertical="center" wrapText="1"/>
    </xf>
    <xf numFmtId="0" fontId="3" fillId="0" borderId="0" xfId="0" applyFont="1" applyAlignment="1">
      <alignment vertical="center"/>
    </xf>
    <xf numFmtId="0" fontId="0" fillId="0" borderId="0" xfId="0" applyAlignment="1" applyProtection="1">
      <alignment vertical="center"/>
      <protection locked="0"/>
    </xf>
    <xf numFmtId="0" fontId="46" fillId="0" borderId="0" xfId="0" applyFont="1" applyAlignment="1" applyProtection="1">
      <alignment vertical="center"/>
      <protection locked="0"/>
    </xf>
    <xf numFmtId="0" fontId="3" fillId="2" borderId="0" xfId="0" applyFont="1" applyFill="1" applyAlignment="1" applyProtection="1">
      <alignment vertical="center" wrapText="1"/>
      <protection locked="0"/>
    </xf>
    <xf numFmtId="3" fontId="13" fillId="4" borderId="5" xfId="0" applyNumberFormat="1" applyFont="1" applyFill="1" applyBorder="1" applyAlignment="1" applyProtection="1">
      <alignment horizontal="right" vertical="center"/>
      <protection locked="0"/>
    </xf>
    <xf numFmtId="0" fontId="14" fillId="2" borderId="0" xfId="0" applyFont="1" applyFill="1" applyAlignment="1" applyProtection="1">
      <alignment vertical="center" wrapText="1"/>
      <protection locked="0"/>
    </xf>
    <xf numFmtId="0" fontId="23" fillId="0" borderId="0" xfId="0" applyFont="1" applyAlignment="1">
      <alignment vertical="center" wrapText="1"/>
    </xf>
    <xf numFmtId="0" fontId="5" fillId="2" borderId="0" xfId="0" applyFont="1" applyFill="1" applyAlignment="1">
      <alignment horizontal="justify" vertical="center" wrapText="1"/>
    </xf>
    <xf numFmtId="0" fontId="11" fillId="5" borderId="0" xfId="0" applyFont="1" applyFill="1" applyAlignment="1" applyProtection="1">
      <alignment horizontal="center" vertical="center" wrapText="1"/>
      <protection locked="0"/>
    </xf>
    <xf numFmtId="0" fontId="11" fillId="5" borderId="0" xfId="0" applyFont="1" applyFill="1" applyAlignment="1" applyProtection="1">
      <alignment vertical="center" wrapText="1"/>
      <protection locked="0"/>
    </xf>
    <xf numFmtId="0" fontId="11" fillId="5" borderId="0" xfId="0" applyFont="1" applyFill="1" applyAlignment="1" applyProtection="1">
      <alignment horizontal="left" vertical="center" wrapText="1"/>
      <protection locked="0"/>
    </xf>
    <xf numFmtId="0" fontId="16" fillId="4" borderId="0" xfId="0" applyFont="1" applyFill="1" applyAlignment="1" applyProtection="1">
      <alignment horizontal="left" vertical="center" wrapText="1"/>
      <protection locked="0"/>
    </xf>
    <xf numFmtId="0" fontId="21" fillId="6" borderId="0" xfId="0" applyFont="1" applyFill="1" applyAlignment="1" applyProtection="1">
      <alignment horizontal="left" vertical="center"/>
      <protection locked="0"/>
    </xf>
    <xf numFmtId="3" fontId="13" fillId="6" borderId="0" xfId="0" applyNumberFormat="1" applyFont="1" applyFill="1" applyAlignment="1" applyProtection="1">
      <alignment horizontal="left" vertical="center"/>
      <protection locked="0"/>
    </xf>
    <xf numFmtId="0" fontId="21" fillId="4" borderId="0" xfId="0" applyFont="1" applyFill="1" applyAlignment="1" applyProtection="1">
      <alignment horizontal="left" vertical="center"/>
      <protection locked="0"/>
    </xf>
    <xf numFmtId="166" fontId="13" fillId="6" borderId="0" xfId="0" applyNumberFormat="1" applyFont="1" applyFill="1" applyAlignment="1" applyProtection="1">
      <alignment horizontal="left" vertical="center"/>
      <protection locked="0"/>
    </xf>
    <xf numFmtId="166" fontId="4" fillId="6" borderId="0" xfId="0" applyNumberFormat="1" applyFont="1" applyFill="1" applyAlignment="1" applyProtection="1">
      <alignment horizontal="left" vertical="center"/>
      <protection locked="0"/>
    </xf>
    <xf numFmtId="171" fontId="6" fillId="11" borderId="0" xfId="0" applyNumberFormat="1" applyFont="1" applyFill="1" applyAlignment="1">
      <alignment horizontal="right" vertical="center" indent="1"/>
    </xf>
    <xf numFmtId="0" fontId="48" fillId="0" borderId="0" xfId="0" applyFont="1"/>
    <xf numFmtId="0" fontId="49" fillId="12" borderId="0" xfId="3" applyFont="1" applyFill="1"/>
    <xf numFmtId="0" fontId="4" fillId="12" borderId="0" xfId="0" applyFont="1" applyFill="1"/>
    <xf numFmtId="0" fontId="50" fillId="12" borderId="0" xfId="3" applyFont="1" applyFill="1"/>
    <xf numFmtId="0" fontId="4" fillId="12" borderId="0" xfId="0" applyFont="1" applyFill="1" applyProtection="1">
      <protection locked="0"/>
    </xf>
    <xf numFmtId="9" fontId="12" fillId="5" borderId="7" xfId="2" applyFont="1" applyFill="1" applyBorder="1" applyAlignment="1" applyProtection="1">
      <alignment horizontal="center" vertical="center" wrapText="1"/>
      <protection locked="0"/>
    </xf>
    <xf numFmtId="165" fontId="2" fillId="4" borderId="0" xfId="2" applyNumberFormat="1" applyFont="1" applyFill="1" applyAlignment="1">
      <alignment horizontal="center"/>
    </xf>
    <xf numFmtId="165" fontId="0" fillId="4" borderId="0" xfId="2" applyNumberFormat="1" applyFont="1" applyFill="1" applyAlignment="1">
      <alignment horizontal="center"/>
    </xf>
    <xf numFmtId="165" fontId="2" fillId="11" borderId="0" xfId="2" applyNumberFormat="1" applyFont="1" applyFill="1" applyAlignment="1">
      <alignment horizontal="center"/>
    </xf>
    <xf numFmtId="165" fontId="0" fillId="11" borderId="0" xfId="2" applyNumberFormat="1" applyFont="1" applyFill="1" applyAlignment="1">
      <alignment horizontal="center"/>
    </xf>
    <xf numFmtId="165" fontId="12" fillId="5" borderId="7" xfId="2" applyNumberFormat="1" applyFont="1" applyFill="1" applyBorder="1" applyAlignment="1" applyProtection="1">
      <alignment horizontal="center" vertical="center" wrapText="1"/>
      <protection locked="0"/>
    </xf>
    <xf numFmtId="165" fontId="0" fillId="0" borderId="0" xfId="0" applyNumberFormat="1"/>
    <xf numFmtId="4" fontId="12" fillId="0" borderId="0" xfId="0" applyNumberFormat="1" applyFont="1" applyAlignment="1" applyProtection="1">
      <alignment horizontal="left" vertical="center" wrapText="1"/>
      <protection locked="0"/>
    </xf>
    <xf numFmtId="165" fontId="12" fillId="0" borderId="0" xfId="2" applyNumberFormat="1" applyFont="1" applyFill="1" applyBorder="1" applyAlignment="1" applyProtection="1">
      <alignment horizontal="center" vertical="center" wrapText="1"/>
      <protection locked="0"/>
    </xf>
    <xf numFmtId="171" fontId="3" fillId="4" borderId="0" xfId="1" applyNumberFormat="1" applyFont="1" applyFill="1" applyAlignment="1">
      <alignment horizontal="center" vertical="center" wrapText="1"/>
    </xf>
    <xf numFmtId="171" fontId="4" fillId="6" borderId="0" xfId="1" applyNumberFormat="1" applyFont="1" applyFill="1" applyAlignment="1">
      <alignment horizontal="center" vertical="center"/>
    </xf>
    <xf numFmtId="171" fontId="4" fillId="4" borderId="0" xfId="1" applyNumberFormat="1" applyFont="1" applyFill="1" applyAlignment="1">
      <alignment horizontal="center" vertical="center"/>
    </xf>
    <xf numFmtId="171" fontId="3" fillId="9" borderId="0" xfId="1" applyNumberFormat="1" applyFont="1" applyFill="1" applyAlignment="1">
      <alignment horizontal="center" vertical="center" wrapText="1"/>
    </xf>
    <xf numFmtId="167" fontId="3" fillId="4" borderId="0" xfId="1" applyNumberFormat="1" applyFont="1" applyFill="1" applyAlignment="1">
      <alignment horizontal="center" vertical="center" wrapText="1"/>
    </xf>
    <xf numFmtId="167" fontId="3" fillId="9" borderId="0" xfId="1" applyNumberFormat="1" applyFont="1" applyFill="1" applyAlignment="1">
      <alignment horizontal="center" vertical="center" wrapText="1"/>
    </xf>
    <xf numFmtId="1" fontId="3" fillId="4" borderId="0" xfId="1" applyNumberFormat="1" applyFont="1" applyFill="1" applyAlignment="1">
      <alignment horizontal="center" vertical="center" wrapText="1"/>
    </xf>
    <xf numFmtId="1" fontId="3" fillId="9" borderId="0" xfId="1" applyNumberFormat="1" applyFont="1" applyFill="1" applyAlignment="1">
      <alignment horizontal="center" vertical="center" wrapText="1"/>
    </xf>
    <xf numFmtId="165" fontId="1" fillId="4" borderId="0" xfId="2" applyNumberFormat="1" applyFont="1" applyFill="1" applyAlignment="1">
      <alignment horizontal="center"/>
    </xf>
    <xf numFmtId="3" fontId="13" fillId="4" borderId="0" xfId="0" applyNumberFormat="1" applyFont="1" applyFill="1" applyAlignment="1" applyProtection="1">
      <alignment horizontal="right" vertical="center" wrapText="1"/>
      <protection locked="0"/>
    </xf>
    <xf numFmtId="4" fontId="4" fillId="4" borderId="0" xfId="0" applyNumberFormat="1" applyFont="1" applyFill="1" applyAlignment="1" applyProtection="1">
      <alignment horizontal="right" vertical="center" wrapText="1"/>
      <protection locked="0"/>
    </xf>
    <xf numFmtId="4" fontId="13" fillId="4" borderId="0" xfId="0" applyNumberFormat="1" applyFont="1" applyFill="1" applyAlignment="1" applyProtection="1">
      <alignment horizontal="right" vertical="center" wrapText="1"/>
      <protection locked="0"/>
    </xf>
    <xf numFmtId="4" fontId="54" fillId="4" borderId="0" xfId="1" applyNumberFormat="1" applyFont="1" applyFill="1" applyAlignment="1">
      <alignment horizontal="right" vertical="center" wrapText="1"/>
    </xf>
    <xf numFmtId="0" fontId="56" fillId="2" borderId="0" xfId="0" applyFont="1" applyFill="1" applyAlignment="1" applyProtection="1">
      <alignment vertical="center"/>
      <protection locked="0"/>
    </xf>
    <xf numFmtId="3" fontId="21" fillId="4" borderId="5" xfId="0" applyNumberFormat="1" applyFont="1" applyFill="1" applyBorder="1" applyAlignment="1" applyProtection="1">
      <alignment horizontal="right" vertical="center"/>
      <protection locked="0"/>
    </xf>
    <xf numFmtId="165" fontId="3" fillId="2" borderId="0" xfId="2" applyNumberFormat="1" applyFont="1" applyFill="1" applyAlignment="1">
      <alignment horizontal="right" vertical="center" wrapText="1"/>
    </xf>
    <xf numFmtId="0" fontId="4" fillId="6" borderId="0" xfId="0" applyFont="1" applyFill="1" applyAlignment="1">
      <alignment horizontal="left" vertical="center"/>
    </xf>
    <xf numFmtId="171" fontId="7" fillId="4" borderId="0" xfId="0" applyNumberFormat="1" applyFont="1" applyFill="1" applyAlignment="1">
      <alignment horizontal="right" vertical="center" indent="1"/>
    </xf>
    <xf numFmtId="165" fontId="12" fillId="5" borderId="5" xfId="2" applyNumberFormat="1" applyFont="1" applyFill="1" applyBorder="1" applyAlignment="1" applyProtection="1">
      <alignment horizontal="right" vertical="center" wrapText="1"/>
      <protection locked="0"/>
    </xf>
    <xf numFmtId="3" fontId="7" fillId="4" borderId="0" xfId="0" applyNumberFormat="1" applyFont="1" applyFill="1" applyAlignment="1">
      <alignment horizontal="right" vertical="center" indent="1"/>
    </xf>
    <xf numFmtId="3" fontId="60" fillId="4" borderId="0" xfId="0" applyNumberFormat="1" applyFont="1" applyFill="1" applyAlignment="1">
      <alignment horizontal="right" vertical="center" indent="1"/>
    </xf>
    <xf numFmtId="3" fontId="7" fillId="6" borderId="0" xfId="0" applyNumberFormat="1" applyFont="1" applyFill="1" applyAlignment="1">
      <alignment horizontal="right" vertical="center" indent="1"/>
    </xf>
    <xf numFmtId="3" fontId="60" fillId="11" borderId="0" xfId="0" applyNumberFormat="1" applyFont="1" applyFill="1" applyAlignment="1">
      <alignment horizontal="right" vertical="center" indent="1"/>
    </xf>
    <xf numFmtId="3" fontId="60" fillId="6" borderId="0" xfId="0" applyNumberFormat="1" applyFont="1" applyFill="1" applyAlignment="1">
      <alignment horizontal="right" vertical="center" indent="1"/>
    </xf>
    <xf numFmtId="3" fontId="7" fillId="6" borderId="0" xfId="0" applyNumberFormat="1" applyFont="1" applyFill="1" applyAlignment="1">
      <alignment horizontal="right" vertical="center"/>
    </xf>
    <xf numFmtId="171" fontId="60" fillId="4" borderId="0" xfId="0" applyNumberFormat="1" applyFont="1" applyFill="1" applyAlignment="1">
      <alignment horizontal="right" vertical="center" indent="1"/>
    </xf>
    <xf numFmtId="3" fontId="0" fillId="0" borderId="0" xfId="0" applyNumberFormat="1" applyProtection="1">
      <protection locked="0"/>
    </xf>
    <xf numFmtId="4" fontId="0" fillId="0" borderId="0" xfId="0" applyNumberFormat="1" applyProtection="1">
      <protection locked="0"/>
    </xf>
    <xf numFmtId="169" fontId="4" fillId="0" borderId="0" xfId="0" applyNumberFormat="1" applyFont="1"/>
    <xf numFmtId="165" fontId="12" fillId="5" borderId="0" xfId="2" applyNumberFormat="1" applyFont="1" applyFill="1" applyBorder="1" applyAlignment="1" applyProtection="1">
      <alignment horizontal="center" vertical="center" wrapText="1"/>
      <protection locked="0"/>
    </xf>
    <xf numFmtId="0" fontId="29" fillId="2" borderId="0" xfId="0" applyFont="1" applyFill="1" applyAlignment="1" applyProtection="1">
      <alignment horizontal="center" vertical="center" wrapText="1"/>
      <protection locked="0"/>
    </xf>
    <xf numFmtId="0" fontId="38" fillId="2" borderId="0" xfId="0" applyFont="1" applyFill="1" applyAlignment="1" applyProtection="1">
      <alignment horizontal="center" vertical="center" wrapText="1"/>
      <protection locked="0"/>
    </xf>
    <xf numFmtId="169" fontId="61" fillId="6" borderId="0" xfId="0" applyNumberFormat="1" applyFont="1" applyFill="1" applyAlignment="1">
      <alignment horizontal="center" vertical="center" wrapText="1"/>
    </xf>
    <xf numFmtId="169" fontId="61" fillId="4" borderId="0" xfId="0" applyNumberFormat="1" applyFont="1" applyFill="1" applyAlignment="1">
      <alignment horizontal="center" vertical="center" wrapText="1"/>
    </xf>
    <xf numFmtId="0" fontId="4" fillId="9" borderId="0" xfId="0" applyFont="1" applyFill="1" applyAlignment="1">
      <alignment horizontal="center" vertical="center" wrapText="1"/>
    </xf>
    <xf numFmtId="171" fontId="4" fillId="9" borderId="0" xfId="1" applyNumberFormat="1" applyFont="1" applyFill="1" applyAlignment="1">
      <alignment horizontal="center" vertical="center" wrapText="1"/>
    </xf>
    <xf numFmtId="167" fontId="4" fillId="9" borderId="0" xfId="1" applyNumberFormat="1" applyFont="1" applyFill="1" applyAlignment="1">
      <alignment horizontal="center" vertical="center" wrapText="1"/>
    </xf>
    <xf numFmtId="167" fontId="0" fillId="0" borderId="0" xfId="0" applyNumberFormat="1" applyAlignment="1" applyProtection="1">
      <alignment vertical="center"/>
      <protection locked="0"/>
    </xf>
    <xf numFmtId="167" fontId="0" fillId="0" borderId="0" xfId="0" applyNumberFormat="1" applyProtection="1">
      <protection locked="0"/>
    </xf>
    <xf numFmtId="4" fontId="0" fillId="0" borderId="0" xfId="0" applyNumberFormat="1"/>
    <xf numFmtId="166" fontId="0" fillId="0" borderId="0" xfId="0" applyNumberFormat="1"/>
    <xf numFmtId="165" fontId="63" fillId="4" borderId="0" xfId="2" applyNumberFormat="1" applyFont="1" applyFill="1" applyAlignment="1">
      <alignment horizontal="center"/>
    </xf>
    <xf numFmtId="165" fontId="15" fillId="4" borderId="0" xfId="2" applyNumberFormat="1" applyFont="1" applyFill="1" applyAlignment="1">
      <alignment horizontal="center"/>
    </xf>
    <xf numFmtId="165" fontId="63" fillId="11" borderId="0" xfId="2" applyNumberFormat="1" applyFont="1" applyFill="1" applyAlignment="1">
      <alignment horizontal="center"/>
    </xf>
    <xf numFmtId="165" fontId="15" fillId="11" borderId="0" xfId="2" applyNumberFormat="1" applyFont="1" applyFill="1" applyAlignment="1">
      <alignment horizontal="center"/>
    </xf>
    <xf numFmtId="171" fontId="4" fillId="4" borderId="0" xfId="0" applyNumberFormat="1" applyFont="1" applyFill="1" applyAlignment="1">
      <alignment vertical="center"/>
    </xf>
    <xf numFmtId="171" fontId="7" fillId="4" borderId="0" xfId="0" applyNumberFormat="1" applyFont="1" applyFill="1" applyAlignment="1">
      <alignment vertical="center"/>
    </xf>
    <xf numFmtId="171" fontId="4" fillId="6" borderId="0" xfId="0" applyNumberFormat="1" applyFont="1" applyFill="1" applyAlignment="1">
      <alignment vertical="center"/>
    </xf>
    <xf numFmtId="0" fontId="65" fillId="14" borderId="17" xfId="0" applyFont="1" applyFill="1" applyBorder="1" applyAlignment="1">
      <alignment horizontal="center" vertical="center"/>
    </xf>
    <xf numFmtId="0" fontId="65" fillId="14" borderId="0" xfId="0" applyFont="1" applyFill="1" applyAlignment="1">
      <alignment horizontal="center" vertical="center"/>
    </xf>
    <xf numFmtId="0" fontId="62" fillId="15" borderId="0" xfId="0" applyFont="1" applyFill="1"/>
    <xf numFmtId="0" fontId="0" fillId="16" borderId="0" xfId="0" applyFill="1"/>
    <xf numFmtId="2" fontId="0" fillId="13" borderId="0" xfId="0" applyNumberFormat="1" applyFill="1"/>
    <xf numFmtId="2" fontId="2" fillId="13" borderId="0" xfId="0" applyNumberFormat="1" applyFont="1" applyFill="1"/>
    <xf numFmtId="167" fontId="0" fillId="13" borderId="0" xfId="0" applyNumberFormat="1" applyFill="1"/>
    <xf numFmtId="0" fontId="62" fillId="14" borderId="13" xfId="0" applyFont="1" applyFill="1" applyBorder="1" applyAlignment="1">
      <alignment vertical="center" wrapText="1"/>
    </xf>
    <xf numFmtId="169" fontId="4" fillId="4" borderId="0" xfId="0" applyNumberFormat="1" applyFont="1" applyFill="1" applyAlignment="1">
      <alignment horizontal="center" vertical="center" wrapText="1"/>
    </xf>
    <xf numFmtId="169" fontId="4" fillId="6" borderId="0" xfId="0" applyNumberFormat="1" applyFont="1" applyFill="1" applyAlignment="1">
      <alignment horizontal="center" vertical="center" wrapText="1"/>
    </xf>
    <xf numFmtId="166" fontId="3" fillId="4" borderId="0" xfId="1" applyNumberFormat="1" applyFont="1" applyFill="1" applyAlignment="1">
      <alignment horizontal="center" vertical="center" wrapText="1"/>
    </xf>
    <xf numFmtId="166" fontId="3" fillId="9" borderId="0" xfId="1" applyNumberFormat="1" applyFont="1" applyFill="1" applyAlignment="1">
      <alignment horizontal="center" vertical="center" wrapText="1"/>
    </xf>
    <xf numFmtId="166" fontId="4" fillId="9" borderId="0" xfId="1" applyNumberFormat="1" applyFont="1" applyFill="1" applyAlignment="1">
      <alignment horizontal="center" vertical="center" wrapText="1"/>
    </xf>
    <xf numFmtId="0" fontId="28" fillId="7" borderId="0" xfId="0" applyFont="1" applyFill="1" applyAlignment="1">
      <alignment horizontal="center" vertical="center"/>
    </xf>
    <xf numFmtId="0" fontId="23" fillId="0" borderId="0" xfId="0" applyFont="1" applyAlignment="1">
      <alignment horizontal="center" vertical="center" wrapText="1"/>
    </xf>
    <xf numFmtId="0" fontId="61" fillId="2" borderId="0" xfId="0" applyFont="1" applyFill="1" applyAlignment="1">
      <alignment horizontal="center" vertical="center" wrapText="1"/>
    </xf>
    <xf numFmtId="0" fontId="5" fillId="2" borderId="0" xfId="0" applyFont="1" applyFill="1" applyAlignment="1">
      <alignment horizontal="justify" vertical="center" wrapText="1"/>
    </xf>
    <xf numFmtId="0" fontId="4" fillId="0" borderId="0" xfId="0" applyFont="1" applyAlignment="1">
      <alignment horizontal="left" wrapText="1"/>
    </xf>
    <xf numFmtId="0" fontId="53" fillId="2" borderId="0" xfId="0" applyFont="1" applyFill="1" applyAlignment="1">
      <alignment horizontal="center" vertical="center" wrapText="1"/>
    </xf>
    <xf numFmtId="49" fontId="58" fillId="2" borderId="0" xfId="0" applyNumberFormat="1" applyFont="1" applyFill="1" applyAlignment="1">
      <alignment horizontal="center" vertical="center" wrapText="1"/>
    </xf>
    <xf numFmtId="0" fontId="56" fillId="2" borderId="0" xfId="0" applyFont="1" applyFill="1" applyAlignment="1">
      <alignment horizontal="justify" vertical="center" wrapText="1"/>
    </xf>
    <xf numFmtId="0" fontId="22" fillId="2" borderId="0" xfId="0" applyFont="1" applyFill="1" applyAlignment="1">
      <alignment horizontal="center" vertical="center" wrapText="1"/>
    </xf>
    <xf numFmtId="0" fontId="19" fillId="2" borderId="0" xfId="0" quotePrefix="1" applyFont="1" applyFill="1" applyAlignment="1">
      <alignment horizontal="center" vertical="center" wrapText="1"/>
    </xf>
    <xf numFmtId="0" fontId="19" fillId="2" borderId="0" xfId="0" applyFont="1" applyFill="1" applyAlignment="1">
      <alignment horizontal="center" vertical="center" wrapText="1"/>
    </xf>
    <xf numFmtId="0" fontId="14" fillId="2" borderId="0" xfId="0" applyFont="1" applyFill="1" applyAlignment="1">
      <alignment horizontal="justify" vertical="center" wrapText="1"/>
    </xf>
    <xf numFmtId="0" fontId="16" fillId="2" borderId="0" xfId="0" quotePrefix="1" applyFont="1" applyFill="1" applyAlignment="1">
      <alignment horizontal="center" vertical="center" wrapText="1"/>
    </xf>
    <xf numFmtId="0" fontId="16" fillId="2" borderId="0" xfId="0" applyFont="1" applyFill="1" applyAlignment="1">
      <alignment horizontal="center" vertical="center" wrapText="1"/>
    </xf>
    <xf numFmtId="0" fontId="47" fillId="0" borderId="0" xfId="0" applyFont="1" applyAlignment="1" applyProtection="1">
      <alignment horizontal="left" vertical="center" wrapText="1"/>
      <protection locked="0"/>
    </xf>
    <xf numFmtId="0" fontId="45" fillId="0" borderId="0" xfId="0" applyFont="1" applyAlignment="1" applyProtection="1">
      <alignment horizontal="left" vertical="center" wrapText="1"/>
      <protection locked="0"/>
    </xf>
    <xf numFmtId="0" fontId="29" fillId="2" borderId="0" xfId="0" applyFont="1" applyFill="1" applyAlignment="1" applyProtection="1">
      <alignment horizontal="center" vertical="center" wrapText="1"/>
      <protection locked="0"/>
    </xf>
    <xf numFmtId="0" fontId="38" fillId="2" borderId="0" xfId="0" applyFont="1" applyFill="1" applyAlignment="1" applyProtection="1">
      <alignment horizontal="center" vertical="center" wrapText="1"/>
      <protection locked="0"/>
    </xf>
    <xf numFmtId="0" fontId="14" fillId="2" borderId="0" xfId="0" applyFont="1" applyFill="1" applyAlignment="1" applyProtection="1">
      <alignment vertical="center" wrapText="1"/>
      <protection locked="0"/>
    </xf>
    <xf numFmtId="0" fontId="56" fillId="2" borderId="0" xfId="0" applyFont="1" applyFill="1" applyAlignment="1" applyProtection="1">
      <alignment horizontal="left" vertical="center" wrapText="1"/>
      <protection locked="0"/>
    </xf>
    <xf numFmtId="0" fontId="47" fillId="0" borderId="0" xfId="0" applyFont="1" applyAlignment="1" applyProtection="1">
      <alignment horizontal="left" vertical="top" wrapText="1"/>
      <protection locked="0"/>
    </xf>
    <xf numFmtId="0" fontId="36" fillId="2" borderId="0" xfId="0" applyFont="1" applyFill="1" applyAlignment="1" applyProtection="1">
      <alignment horizontal="center" vertical="center" wrapText="1"/>
      <protection locked="0"/>
    </xf>
    <xf numFmtId="0" fontId="11" fillId="5" borderId="0" xfId="0" applyFont="1" applyFill="1" applyAlignment="1" applyProtection="1">
      <alignment horizontal="center" vertical="center" wrapText="1"/>
      <protection locked="0"/>
    </xf>
    <xf numFmtId="1" fontId="11" fillId="5" borderId="0" xfId="0" applyNumberFormat="1"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20" fillId="2" borderId="0" xfId="0" applyFont="1" applyFill="1" applyAlignment="1" applyProtection="1">
      <alignment horizontal="left" vertical="center"/>
      <protection locked="0"/>
    </xf>
    <xf numFmtId="0" fontId="39" fillId="0" borderId="0" xfId="0" applyFont="1" applyAlignment="1">
      <alignment horizontal="center" vertical="center" wrapText="1"/>
    </xf>
    <xf numFmtId="0" fontId="39" fillId="2" borderId="0" xfId="0" applyFont="1" applyFill="1" applyAlignment="1">
      <alignment horizontal="center" vertical="center" wrapText="1"/>
    </xf>
    <xf numFmtId="0" fontId="59" fillId="2" borderId="0" xfId="0" applyFont="1" applyFill="1" applyAlignment="1">
      <alignment horizontal="center" vertical="center" wrapText="1"/>
    </xf>
    <xf numFmtId="0" fontId="31" fillId="5" borderId="10" xfId="0" applyFont="1" applyFill="1" applyBorder="1" applyAlignment="1">
      <alignment horizontal="center" vertical="center" wrapText="1"/>
    </xf>
    <xf numFmtId="0" fontId="31" fillId="5" borderId="11"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31" fillId="5" borderId="13" xfId="0" applyFont="1" applyFill="1" applyBorder="1" applyAlignment="1">
      <alignment horizontal="center" vertical="center" wrapText="1"/>
    </xf>
    <xf numFmtId="0" fontId="21" fillId="2" borderId="0" xfId="0" applyFont="1" applyFill="1" applyAlignment="1" applyProtection="1">
      <alignment horizontal="left" vertical="center" wrapText="1"/>
      <protection locked="0"/>
    </xf>
    <xf numFmtId="0" fontId="11" fillId="5" borderId="1" xfId="0" applyFont="1" applyFill="1" applyBorder="1" applyAlignment="1">
      <alignment horizontal="center" vertical="center" wrapText="1"/>
    </xf>
    <xf numFmtId="0" fontId="3" fillId="2" borderId="0" xfId="0" quotePrefix="1" applyFont="1" applyFill="1" applyAlignment="1">
      <alignment horizontal="center" vertical="center" wrapText="1"/>
    </xf>
    <xf numFmtId="0" fontId="11" fillId="5" borderId="0" xfId="0" applyFont="1" applyFill="1" applyAlignment="1">
      <alignment horizontal="center" vertical="center" wrapText="1"/>
    </xf>
    <xf numFmtId="0" fontId="31" fillId="5" borderId="9" xfId="0" applyFont="1" applyFill="1" applyBorder="1" applyAlignment="1">
      <alignment horizontal="center" vertical="center" wrapText="1"/>
    </xf>
    <xf numFmtId="0" fontId="55" fillId="2" borderId="0" xfId="0" applyFont="1" applyFill="1" applyAlignment="1" applyProtection="1">
      <alignment horizontal="left" vertical="center" wrapText="1"/>
      <protection locked="0"/>
    </xf>
    <xf numFmtId="0" fontId="12" fillId="5" borderId="0" xfId="0" applyFont="1" applyFill="1" applyAlignment="1">
      <alignment horizontal="center" vertical="center" wrapText="1"/>
    </xf>
    <xf numFmtId="0" fontId="0" fillId="0" borderId="6" xfId="0" applyBorder="1" applyAlignment="1">
      <alignment horizontal="left" vertical="center" wrapText="1"/>
    </xf>
    <xf numFmtId="0" fontId="64" fillId="14" borderId="14" xfId="0" applyFont="1" applyFill="1" applyBorder="1" applyAlignment="1">
      <alignment horizontal="center" vertical="center"/>
    </xf>
    <xf numFmtId="0" fontId="64" fillId="14" borderId="16" xfId="0" applyFont="1" applyFill="1" applyBorder="1" applyAlignment="1">
      <alignment horizontal="center" vertical="center"/>
    </xf>
    <xf numFmtId="0" fontId="64" fillId="14" borderId="15" xfId="0" applyFont="1" applyFill="1" applyBorder="1" applyAlignment="1">
      <alignment horizontal="center" vertical="center"/>
    </xf>
  </cellXfs>
  <cellStyles count="11">
    <cellStyle name="Hipervínculo" xfId="3" builtinId="8"/>
    <cellStyle name="Millares" xfId="1" builtinId="3"/>
    <cellStyle name="Millares 2" xfId="9" xr:uid="{B2381B28-93E2-421C-A3D7-C3D04E5B4784}"/>
    <cellStyle name="Millares 2 2" xfId="10" xr:uid="{50BA660B-015A-4C2D-A9F2-386E9B3C1F4B}"/>
    <cellStyle name="Normal" xfId="0" builtinId="0"/>
    <cellStyle name="Normal 13" xfId="5" xr:uid="{7902D07A-3F9D-4AAC-8270-BEBF58E3CA18}"/>
    <cellStyle name="Normal 2" xfId="8" xr:uid="{7E79F545-460C-496A-AFA9-D90B8A23A5B6}"/>
    <cellStyle name="Normal 3" xfId="4" xr:uid="{00000000-0005-0000-0000-000003000000}"/>
    <cellStyle name="Normal 4" xfId="6" xr:uid="{FED6E907-CBA2-4225-8276-49B2F9482D7C}"/>
    <cellStyle name="Normal 5" xfId="7" xr:uid="{7C6FE8BD-C326-45DD-A1DD-0067BD02F8EE}"/>
    <cellStyle name="Porcentaje" xfId="2" builtinId="5"/>
  </cellStyles>
  <dxfs count="0"/>
  <tableStyles count="0" defaultTableStyle="TableStyleMedium9" defaultPivotStyle="PivotStyleLight16"/>
  <colors>
    <mruColors>
      <color rgb="FF336699"/>
      <color rgb="FFCC0000"/>
      <color rgb="FF000066"/>
      <color rgb="FFFF5050"/>
      <color rgb="FFEEF8FD"/>
      <color rgb="FFD8E7F3"/>
      <color rgb="FF3383C7"/>
      <color rgb="FF9FC1E8"/>
      <color rgb="FF356699"/>
      <color rgb="FF3565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3.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4.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R" sz="1600">
                <a:solidFill>
                  <a:sysClr val="windowText" lastClr="000000"/>
                </a:solidFill>
              </a:rPr>
              <a:t>Gráfico 2.1</a:t>
            </a:r>
          </a:p>
          <a:p>
            <a:pPr>
              <a:defRPr>
                <a:solidFill>
                  <a:sysClr val="windowText" lastClr="000000"/>
                </a:solidFill>
              </a:defRPr>
            </a:pPr>
            <a:r>
              <a:rPr lang="es-CR" sz="1600">
                <a:solidFill>
                  <a:sysClr val="windowText" lastClr="000000"/>
                </a:solidFill>
              </a:rPr>
              <a:t>Costa</a:t>
            </a:r>
            <a:r>
              <a:rPr lang="es-CR" sz="1600" baseline="0">
                <a:solidFill>
                  <a:sysClr val="windowText" lastClr="000000"/>
                </a:solidFill>
              </a:rPr>
              <a:t> Rica. </a:t>
            </a:r>
            <a:r>
              <a:rPr lang="es-CR" sz="1600">
                <a:solidFill>
                  <a:sysClr val="windowText" lastClr="000000"/>
                </a:solidFill>
              </a:rPr>
              <a:t>Relación entre el valor de</a:t>
            </a:r>
            <a:r>
              <a:rPr lang="es-CR" sz="1600" baseline="0">
                <a:solidFill>
                  <a:sysClr val="windowText" lastClr="000000"/>
                </a:solidFill>
              </a:rPr>
              <a:t> las transacciones liquidadas en</a:t>
            </a:r>
            <a:r>
              <a:rPr lang="es-CR" sz="1600">
                <a:solidFill>
                  <a:sysClr val="windowText" lastClr="000000"/>
                </a:solidFill>
              </a:rPr>
              <a:t> SINPE y el Producto Interno Bruto</a:t>
            </a:r>
            <a:r>
              <a:rPr lang="es-CR" sz="1600" baseline="0">
                <a:solidFill>
                  <a:sysClr val="windowText" lastClr="000000"/>
                </a:solidFill>
              </a:rPr>
              <a:t> (</a:t>
            </a:r>
            <a:r>
              <a:rPr lang="es-CR" sz="1600">
                <a:solidFill>
                  <a:sysClr val="windowText" lastClr="000000"/>
                </a:solidFill>
              </a:rPr>
              <a:t>PIB) </a:t>
            </a:r>
          </a:p>
          <a:p>
            <a:pPr>
              <a:defRPr>
                <a:solidFill>
                  <a:sysClr val="windowText" lastClr="000000"/>
                </a:solidFill>
              </a:defRPr>
            </a:pPr>
            <a:r>
              <a:rPr lang="es-CR" sz="1400">
                <a:solidFill>
                  <a:sysClr val="windowText" lastClr="000000"/>
                </a:solidFill>
              </a:rPr>
              <a:t>Periodo 2000 - 2025</a:t>
            </a:r>
            <a:endParaRPr lang="es-CR" sz="1100">
              <a:solidFill>
                <a:sysClr val="windowText" lastClr="00000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R"/>
        </a:p>
      </c:txPr>
    </c:title>
    <c:autoTitleDeleted val="0"/>
    <c:plotArea>
      <c:layout>
        <c:manualLayout>
          <c:layoutTarget val="inner"/>
          <c:xMode val="edge"/>
          <c:yMode val="edge"/>
          <c:x val="7.0287474846397718E-2"/>
          <c:y val="0.18855994771171738"/>
          <c:w val="0.8741074864507119"/>
          <c:h val="0.62834860100814993"/>
        </c:manualLayout>
      </c:layout>
      <c:lineChart>
        <c:grouping val="standard"/>
        <c:varyColors val="0"/>
        <c:ser>
          <c:idx val="0"/>
          <c:order val="0"/>
          <c:tx>
            <c:strRef>
              <c:f>'Cuadro 2'!$C$7</c:f>
              <c:strCache>
                <c:ptCount val="1"/>
                <c:pt idx="0">
                  <c:v>Valor liquidado en SINPE /1 </c:v>
                </c:pt>
              </c:strCache>
            </c:strRef>
          </c:tx>
          <c:spPr>
            <a:ln w="57150" cap="rnd">
              <a:solidFill>
                <a:srgbClr val="000066"/>
              </a:solidFill>
              <a:round/>
            </a:ln>
            <a:effectLst/>
          </c:spPr>
          <c:marker>
            <c:symbol val="none"/>
          </c:marker>
          <c:dLbls>
            <c:dLbl>
              <c:idx val="0"/>
              <c:layout>
                <c:manualLayout>
                  <c:x val="-2.6556209742732793E-2"/>
                  <c:y val="-4.1265702040105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83D-42AC-AAA9-43C6902D7110}"/>
                </c:ext>
              </c:extLst>
            </c:dLbl>
            <c:dLbl>
              <c:idx val="1"/>
              <c:delete val="1"/>
              <c:extLst>
                <c:ext xmlns:c15="http://schemas.microsoft.com/office/drawing/2012/chart" uri="{CE6537A1-D6FC-4f65-9D91-7224C49458BB}"/>
                <c:ext xmlns:c16="http://schemas.microsoft.com/office/drawing/2014/chart" uri="{C3380CC4-5D6E-409C-BE32-E72D297353CC}">
                  <c16:uniqueId val="{00000018-183D-42AC-AAA9-43C6902D7110}"/>
                </c:ext>
              </c:extLst>
            </c:dLbl>
            <c:dLbl>
              <c:idx val="2"/>
              <c:delete val="1"/>
              <c:extLst>
                <c:ext xmlns:c15="http://schemas.microsoft.com/office/drawing/2012/chart" uri="{CE6537A1-D6FC-4f65-9D91-7224C49458BB}"/>
                <c:ext xmlns:c16="http://schemas.microsoft.com/office/drawing/2014/chart" uri="{C3380CC4-5D6E-409C-BE32-E72D297353CC}">
                  <c16:uniqueId val="{00000019-183D-42AC-AAA9-43C6902D7110}"/>
                </c:ext>
              </c:extLst>
            </c:dLbl>
            <c:dLbl>
              <c:idx val="3"/>
              <c:delete val="1"/>
              <c:extLst>
                <c:ext xmlns:c15="http://schemas.microsoft.com/office/drawing/2012/chart" uri="{CE6537A1-D6FC-4f65-9D91-7224C49458BB}"/>
                <c:ext xmlns:c16="http://schemas.microsoft.com/office/drawing/2014/chart" uri="{C3380CC4-5D6E-409C-BE32-E72D297353CC}">
                  <c16:uniqueId val="{0000001A-183D-42AC-AAA9-43C6902D7110}"/>
                </c:ext>
              </c:extLst>
            </c:dLbl>
            <c:dLbl>
              <c:idx val="4"/>
              <c:delete val="1"/>
              <c:extLst>
                <c:ext xmlns:c15="http://schemas.microsoft.com/office/drawing/2012/chart" uri="{CE6537A1-D6FC-4f65-9D91-7224C49458BB}"/>
                <c:ext xmlns:c16="http://schemas.microsoft.com/office/drawing/2014/chart" uri="{C3380CC4-5D6E-409C-BE32-E72D297353CC}">
                  <c16:uniqueId val="{0000001B-183D-42AC-AAA9-43C6902D7110}"/>
                </c:ext>
              </c:extLst>
            </c:dLbl>
            <c:dLbl>
              <c:idx val="5"/>
              <c:layout>
                <c:manualLayout>
                  <c:x val="-2.284102259697102E-2"/>
                  <c:y val="-2.51671564172809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83D-42AC-AAA9-43C6902D7110}"/>
                </c:ext>
              </c:extLst>
            </c:dLbl>
            <c:dLbl>
              <c:idx val="6"/>
              <c:delete val="1"/>
              <c:extLst>
                <c:ext xmlns:c15="http://schemas.microsoft.com/office/drawing/2012/chart" uri="{CE6537A1-D6FC-4f65-9D91-7224C49458BB}"/>
                <c:ext xmlns:c16="http://schemas.microsoft.com/office/drawing/2014/chart" uri="{C3380CC4-5D6E-409C-BE32-E72D297353CC}">
                  <c16:uniqueId val="{0000001D-183D-42AC-AAA9-43C6902D7110}"/>
                </c:ext>
              </c:extLst>
            </c:dLbl>
            <c:dLbl>
              <c:idx val="7"/>
              <c:delete val="1"/>
              <c:extLst>
                <c:ext xmlns:c15="http://schemas.microsoft.com/office/drawing/2012/chart" uri="{CE6537A1-D6FC-4f65-9D91-7224C49458BB}"/>
                <c:ext xmlns:c16="http://schemas.microsoft.com/office/drawing/2014/chart" uri="{C3380CC4-5D6E-409C-BE32-E72D297353CC}">
                  <c16:uniqueId val="{0000001E-183D-42AC-AAA9-43C6902D7110}"/>
                </c:ext>
              </c:extLst>
            </c:dLbl>
            <c:dLbl>
              <c:idx val="8"/>
              <c:delete val="1"/>
              <c:extLst>
                <c:ext xmlns:c15="http://schemas.microsoft.com/office/drawing/2012/chart" uri="{CE6537A1-D6FC-4f65-9D91-7224C49458BB}"/>
                <c:ext xmlns:c16="http://schemas.microsoft.com/office/drawing/2014/chart" uri="{C3380CC4-5D6E-409C-BE32-E72D297353CC}">
                  <c16:uniqueId val="{0000001F-183D-42AC-AAA9-43C6902D7110}"/>
                </c:ext>
              </c:extLst>
            </c:dLbl>
            <c:dLbl>
              <c:idx val="9"/>
              <c:delete val="1"/>
              <c:extLst>
                <c:ext xmlns:c15="http://schemas.microsoft.com/office/drawing/2012/chart" uri="{CE6537A1-D6FC-4f65-9D91-7224C49458BB}"/>
                <c:ext xmlns:c16="http://schemas.microsoft.com/office/drawing/2014/chart" uri="{C3380CC4-5D6E-409C-BE32-E72D297353CC}">
                  <c16:uniqueId val="{00000020-183D-42AC-AAA9-43C6902D7110}"/>
                </c:ext>
              </c:extLst>
            </c:dLbl>
            <c:dLbl>
              <c:idx val="10"/>
              <c:layout>
                <c:manualLayout>
                  <c:x val="-1.482400196944164E-2"/>
                  <c:y val="6.64640898166685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B4-447C-A2DA-D7734A534FD4}"/>
                </c:ext>
              </c:extLst>
            </c:dLbl>
            <c:dLbl>
              <c:idx val="11"/>
              <c:delete val="1"/>
              <c:extLst>
                <c:ext xmlns:c15="http://schemas.microsoft.com/office/drawing/2012/chart" uri="{CE6537A1-D6FC-4f65-9D91-7224C49458BB}"/>
                <c:ext xmlns:c16="http://schemas.microsoft.com/office/drawing/2014/chart" uri="{C3380CC4-5D6E-409C-BE32-E72D297353CC}">
                  <c16:uniqueId val="{00000021-183D-42AC-AAA9-43C6902D7110}"/>
                </c:ext>
              </c:extLst>
            </c:dLbl>
            <c:dLbl>
              <c:idx val="12"/>
              <c:delete val="1"/>
              <c:extLst>
                <c:ext xmlns:c15="http://schemas.microsoft.com/office/drawing/2012/chart" uri="{CE6537A1-D6FC-4f65-9D91-7224C49458BB}"/>
                <c:ext xmlns:c16="http://schemas.microsoft.com/office/drawing/2014/chart" uri="{C3380CC4-5D6E-409C-BE32-E72D297353CC}">
                  <c16:uniqueId val="{00000022-183D-42AC-AAA9-43C6902D7110}"/>
                </c:ext>
              </c:extLst>
            </c:dLbl>
            <c:dLbl>
              <c:idx val="13"/>
              <c:delete val="1"/>
              <c:extLst>
                <c:ext xmlns:c15="http://schemas.microsoft.com/office/drawing/2012/chart" uri="{CE6537A1-D6FC-4f65-9D91-7224C49458BB}"/>
                <c:ext xmlns:c16="http://schemas.microsoft.com/office/drawing/2014/chart" uri="{C3380CC4-5D6E-409C-BE32-E72D297353CC}">
                  <c16:uniqueId val="{00000023-183D-42AC-AAA9-43C6902D7110}"/>
                </c:ext>
              </c:extLst>
            </c:dLbl>
            <c:dLbl>
              <c:idx val="14"/>
              <c:delete val="1"/>
              <c:extLst>
                <c:ext xmlns:c15="http://schemas.microsoft.com/office/drawing/2012/chart" uri="{CE6537A1-D6FC-4f65-9D91-7224C49458BB}"/>
                <c:ext xmlns:c16="http://schemas.microsoft.com/office/drawing/2014/chart" uri="{C3380CC4-5D6E-409C-BE32-E72D297353CC}">
                  <c16:uniqueId val="{00000024-183D-42AC-AAA9-43C6902D7110}"/>
                </c:ext>
              </c:extLst>
            </c:dLbl>
            <c:dLbl>
              <c:idx val="15"/>
              <c:layout>
                <c:manualLayout>
                  <c:x val="-1.7156042132437224E-2"/>
                  <c:y val="5.88790296378760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B4-447C-A2DA-D7734A534FD4}"/>
                </c:ext>
              </c:extLst>
            </c:dLbl>
            <c:dLbl>
              <c:idx val="16"/>
              <c:delete val="1"/>
              <c:extLst>
                <c:ext xmlns:c15="http://schemas.microsoft.com/office/drawing/2012/chart" uri="{CE6537A1-D6FC-4f65-9D91-7224C49458BB}"/>
                <c:ext xmlns:c16="http://schemas.microsoft.com/office/drawing/2014/chart" uri="{C3380CC4-5D6E-409C-BE32-E72D297353CC}">
                  <c16:uniqueId val="{00000025-183D-42AC-AAA9-43C6902D7110}"/>
                </c:ext>
              </c:extLst>
            </c:dLbl>
            <c:dLbl>
              <c:idx val="17"/>
              <c:delete val="1"/>
              <c:extLst>
                <c:ext xmlns:c15="http://schemas.microsoft.com/office/drawing/2012/chart" uri="{CE6537A1-D6FC-4f65-9D91-7224C49458BB}"/>
                <c:ext xmlns:c16="http://schemas.microsoft.com/office/drawing/2014/chart" uri="{C3380CC4-5D6E-409C-BE32-E72D297353CC}">
                  <c16:uniqueId val="{00000026-183D-42AC-AAA9-43C6902D7110}"/>
                </c:ext>
              </c:extLst>
            </c:dLbl>
            <c:dLbl>
              <c:idx val="18"/>
              <c:delete val="1"/>
              <c:extLst>
                <c:ext xmlns:c15="http://schemas.microsoft.com/office/drawing/2012/chart" uri="{CE6537A1-D6FC-4f65-9D91-7224C49458BB}"/>
                <c:ext xmlns:c16="http://schemas.microsoft.com/office/drawing/2014/chart" uri="{C3380CC4-5D6E-409C-BE32-E72D297353CC}">
                  <c16:uniqueId val="{00000027-183D-42AC-AAA9-43C6902D7110}"/>
                </c:ext>
              </c:extLst>
            </c:dLbl>
            <c:dLbl>
              <c:idx val="19"/>
              <c:delete val="1"/>
              <c:extLst>
                <c:ext xmlns:c15="http://schemas.microsoft.com/office/drawing/2012/chart" uri="{CE6537A1-D6FC-4f65-9D91-7224C49458BB}"/>
                <c:ext xmlns:c16="http://schemas.microsoft.com/office/drawing/2014/chart" uri="{C3380CC4-5D6E-409C-BE32-E72D297353CC}">
                  <c16:uniqueId val="{00000028-183D-42AC-AAA9-43C6902D7110}"/>
                </c:ext>
              </c:extLst>
            </c:dLbl>
            <c:dLbl>
              <c:idx val="20"/>
              <c:layout>
                <c:manualLayout>
                  <c:x val="-1.0441593302199624E-2"/>
                  <c:y val="8.6014356649659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83D-42AC-AAA9-43C6902D7110}"/>
                </c:ext>
              </c:extLst>
            </c:dLbl>
            <c:dLbl>
              <c:idx val="21"/>
              <c:delete val="1"/>
              <c:extLst>
                <c:ext xmlns:c15="http://schemas.microsoft.com/office/drawing/2012/chart" uri="{CE6537A1-D6FC-4f65-9D91-7224C49458BB}"/>
                <c:ext xmlns:c16="http://schemas.microsoft.com/office/drawing/2014/chart" uri="{C3380CC4-5D6E-409C-BE32-E72D297353CC}">
                  <c16:uniqueId val="{0000002B-183D-42AC-AAA9-43C6902D7110}"/>
                </c:ext>
              </c:extLst>
            </c:dLbl>
            <c:dLbl>
              <c:idx val="22"/>
              <c:layout>
                <c:manualLayout>
                  <c:x val="-4.4392831597942495E-2"/>
                  <c:y val="-2.93154505334289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83D-42AC-AAA9-43C6902D7110}"/>
                </c:ext>
              </c:extLst>
            </c:dLbl>
            <c:dLbl>
              <c:idx val="23"/>
              <c:layout>
                <c:manualLayout>
                  <c:x val="-1.4023376621771024E-2"/>
                  <c:y val="4.09944736340619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B4-447C-A2DA-D7734A534FD4}"/>
                </c:ext>
              </c:extLst>
            </c:dLbl>
            <c:dLbl>
              <c:idx val="24"/>
              <c:layout>
                <c:manualLayout>
                  <c:x val="-2.2812778550951311E-2"/>
                  <c:y val="6.73229037166096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3B-4F31-BE27-B597EE709D0F}"/>
                </c:ext>
              </c:extLst>
            </c:dLbl>
            <c:dLbl>
              <c:idx val="25"/>
              <c:layout>
                <c:manualLayout>
                  <c:x val="-1.8586679959898045E-2"/>
                  <c:y val="-5.56062214720642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A1-4065-8293-AC27C776C398}"/>
                </c:ext>
              </c:extLst>
            </c:dLbl>
            <c:numFmt formatCode="&quot;₡&quot;#,##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8100" cap="flat" cmpd="sng" algn="ctr">
                      <a:solidFill>
                        <a:schemeClr val="accent5">
                          <a:shade val="95000"/>
                          <a:satMod val="105000"/>
                        </a:schemeClr>
                      </a:solidFill>
                      <a:prstDash val="solid"/>
                      <a:round/>
                    </a:ln>
                    <a:effectLst/>
                  </c:spPr>
                </c15:leaderLines>
              </c:ext>
            </c:extLst>
          </c:dLbls>
          <c:cat>
            <c:numRef>
              <c:f>'Cuadro 2'!$B$8:$B$33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'Cuadro 2'!$C$8:$C$33</c:f>
              <c:numCache>
                <c:formatCode>"₡"#\ ##0.00</c:formatCode>
                <c:ptCount val="26"/>
                <c:pt idx="0">
                  <c:v>19772.120738735019</c:v>
                </c:pt>
                <c:pt idx="1">
                  <c:v>23559.069662030393</c:v>
                </c:pt>
                <c:pt idx="2">
                  <c:v>26015.102801413552</c:v>
                </c:pt>
                <c:pt idx="3">
                  <c:v>31505.565650095301</c:v>
                </c:pt>
                <c:pt idx="4">
                  <c:v>39292.682149468739</c:v>
                </c:pt>
                <c:pt idx="5">
                  <c:v>46590.72416274713</c:v>
                </c:pt>
                <c:pt idx="6">
                  <c:v>59950.546479210105</c:v>
                </c:pt>
                <c:pt idx="7">
                  <c:v>92830.414728567193</c:v>
                </c:pt>
                <c:pt idx="8">
                  <c:v>133132.86747984716</c:v>
                </c:pt>
                <c:pt idx="9">
                  <c:v>119151.90198062366</c:v>
                </c:pt>
                <c:pt idx="10">
                  <c:v>146783.27431314427</c:v>
                </c:pt>
                <c:pt idx="11">
                  <c:v>185863.11286055009</c:v>
                </c:pt>
                <c:pt idx="12">
                  <c:v>202651.53119688074</c:v>
                </c:pt>
                <c:pt idx="13">
                  <c:v>233299.95688893215</c:v>
                </c:pt>
                <c:pt idx="14">
                  <c:v>240879.12296029605</c:v>
                </c:pt>
                <c:pt idx="15">
                  <c:v>278103.73701053788</c:v>
                </c:pt>
                <c:pt idx="16">
                  <c:v>295300.48579930502</c:v>
                </c:pt>
                <c:pt idx="17">
                  <c:v>320722.26411317737</c:v>
                </c:pt>
                <c:pt idx="18">
                  <c:v>355735.09819394234</c:v>
                </c:pt>
                <c:pt idx="19">
                  <c:v>377689.2599875239</c:v>
                </c:pt>
                <c:pt idx="20">
                  <c:v>590418.73350294703</c:v>
                </c:pt>
                <c:pt idx="21">
                  <c:v>565343.5568174948</c:v>
                </c:pt>
                <c:pt idx="22">
                  <c:v>593750.39570507093</c:v>
                </c:pt>
                <c:pt idx="23">
                  <c:v>660863.71808413533</c:v>
                </c:pt>
                <c:pt idx="24">
                  <c:v>823460.94064108119</c:v>
                </c:pt>
                <c:pt idx="25">
                  <c:v>703664.776368169</c:v>
                </c:pt>
              </c:numCache>
            </c:numRef>
          </c:val>
          <c:smooth val="0"/>
          <c:extLst>
            <c:ext xmlns:c16="http://schemas.microsoft.com/office/drawing/2014/chart" uri="{C3380CC4-5D6E-409C-BE32-E72D297353CC}">
              <c16:uniqueId val="{00000000-183D-42AC-AAA9-43C6902D7110}"/>
            </c:ext>
          </c:extLst>
        </c:ser>
        <c:dLbls>
          <c:showLegendKey val="0"/>
          <c:showVal val="0"/>
          <c:showCatName val="0"/>
          <c:showSerName val="0"/>
          <c:showPercent val="0"/>
          <c:showBubbleSize val="0"/>
        </c:dLbls>
        <c:marker val="1"/>
        <c:smooth val="0"/>
        <c:axId val="888155583"/>
        <c:axId val="888150175"/>
      </c:lineChart>
      <c:lineChart>
        <c:grouping val="standard"/>
        <c:varyColors val="0"/>
        <c:ser>
          <c:idx val="1"/>
          <c:order val="1"/>
          <c:tx>
            <c:strRef>
              <c:f>'Cuadro 2'!$E$7</c:f>
              <c:strCache>
                <c:ptCount val="1"/>
                <c:pt idx="0">
                  <c:v>Razón SINPE/PIB</c:v>
                </c:pt>
              </c:strCache>
            </c:strRef>
          </c:tx>
          <c:spPr>
            <a:ln w="50800" cap="rnd" cmpd="sng">
              <a:solidFill>
                <a:srgbClr val="FF0000"/>
              </a:solidFill>
              <a:round/>
            </a:ln>
            <a:effectLst/>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CD-4D49-8A6F-FBA2D53BB849}"/>
                </c:ext>
              </c:extLst>
            </c:dLbl>
            <c:dLbl>
              <c:idx val="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CD-4D49-8A6F-FBA2D53BB849}"/>
                </c:ext>
              </c:extLst>
            </c:dLbl>
            <c:dLbl>
              <c:idx val="10"/>
              <c:layout>
                <c:manualLayout>
                  <c:x val="-8.6362565753317112E-3"/>
                  <c:y val="-4.6098421945752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CD-4D49-8A6F-FBA2D53BB849}"/>
                </c:ext>
              </c:extLst>
            </c:dLbl>
            <c:dLbl>
              <c:idx val="1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CD-4D49-8A6F-FBA2D53BB849}"/>
                </c:ext>
              </c:extLst>
            </c:dLbl>
            <c:dLbl>
              <c:idx val="2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CD-4D49-8A6F-FBA2D53BB849}"/>
                </c:ext>
              </c:extLst>
            </c:dLbl>
            <c:dLbl>
              <c:idx val="2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CD-4D49-8A6F-FBA2D53BB849}"/>
                </c:ext>
              </c:extLst>
            </c:dLbl>
            <c:dLbl>
              <c:idx val="23"/>
              <c:layout>
                <c:manualLayout>
                  <c:x val="-2.5200062512779099E-2"/>
                  <c:y val="-4.04321575815872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CD-4D49-8A6F-FBA2D53BB849}"/>
                </c:ext>
              </c:extLst>
            </c:dLbl>
            <c:dLbl>
              <c:idx val="2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CD-4D49-8A6F-FBA2D53BB849}"/>
                </c:ext>
              </c:extLst>
            </c:dLbl>
            <c:dLbl>
              <c:idx val="2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2-4BBD-B163-CCBDEE3B14C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'Cuadro 2'!$B$8:$B$33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'Cuadro 2'!$E$8:$E$33</c:f>
              <c:numCache>
                <c:formatCode>0.0</c:formatCode>
                <c:ptCount val="26"/>
                <c:pt idx="0">
                  <c:v>4.273158599447866</c:v>
                </c:pt>
                <c:pt idx="1">
                  <c:v>4.4839533646192216</c:v>
                </c:pt>
                <c:pt idx="2">
                  <c:v>4.361005284201295</c:v>
                </c:pt>
                <c:pt idx="3">
                  <c:v>4.5755995815222299</c:v>
                </c:pt>
                <c:pt idx="4">
                  <c:v>4.8211064786239222</c:v>
                </c:pt>
                <c:pt idx="5">
                  <c:v>4.8648445267335143</c:v>
                </c:pt>
                <c:pt idx="6">
                  <c:v>5.1622229066856899</c:v>
                </c:pt>
                <c:pt idx="7">
                  <c:v>6.6837109284921832</c:v>
                </c:pt>
                <c:pt idx="8">
                  <c:v>8.2135279964417247</c:v>
                </c:pt>
                <c:pt idx="9">
                  <c:v>6.7599513918634013</c:v>
                </c:pt>
                <c:pt idx="10">
                  <c:v>7.4125439750648097</c:v>
                </c:pt>
                <c:pt idx="11">
                  <c:v>8.595412481211115</c:v>
                </c:pt>
                <c:pt idx="12">
                  <c:v>8.5316655799155949</c:v>
                </c:pt>
                <c:pt idx="13">
                  <c:v>9.162328574719675</c:v>
                </c:pt>
                <c:pt idx="14">
                  <c:v>8.6024179362194211</c:v>
                </c:pt>
                <c:pt idx="15">
                  <c:v>9.2173036215126647</c:v>
                </c:pt>
                <c:pt idx="16">
                  <c:v>9.2119363241911323</c:v>
                </c:pt>
                <c:pt idx="17">
                  <c:v>9.3386197297634599</c:v>
                </c:pt>
                <c:pt idx="18">
                  <c:v>9.8541904967528282</c:v>
                </c:pt>
                <c:pt idx="19">
                  <c:v>9.9315115362314508</c:v>
                </c:pt>
                <c:pt idx="20">
                  <c:v>16.072100770977269</c:v>
                </c:pt>
                <c:pt idx="21">
                  <c:v>13.88483822866703</c:v>
                </c:pt>
                <c:pt idx="22">
                  <c:v>12.922383453731852</c:v>
                </c:pt>
                <c:pt idx="23">
                  <c:v>13.880391141844425</c:v>
                </c:pt>
                <c:pt idx="24">
                  <c:v>16.528996424164831</c:v>
                </c:pt>
                <c:pt idx="25">
                  <c:v>13.58103678260033</c:v>
                </c:pt>
              </c:numCache>
            </c:numRef>
          </c:val>
          <c:smooth val="0"/>
          <c:extLst>
            <c:ext xmlns:c16="http://schemas.microsoft.com/office/drawing/2014/chart" uri="{C3380CC4-5D6E-409C-BE32-E72D297353CC}">
              <c16:uniqueId val="{00000002-34B4-447C-A2DA-D7734A534FD4}"/>
            </c:ext>
          </c:extLst>
        </c:ser>
        <c:dLbls>
          <c:showLegendKey val="0"/>
          <c:showVal val="0"/>
          <c:showCatName val="0"/>
          <c:showSerName val="0"/>
          <c:showPercent val="0"/>
          <c:showBubbleSize val="0"/>
        </c:dLbls>
        <c:marker val="1"/>
        <c:smooth val="0"/>
        <c:axId val="1771475247"/>
        <c:axId val="1771478159"/>
      </c:lineChart>
      <c:catAx>
        <c:axId val="888155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crossAx val="888150175"/>
        <c:crosses val="autoZero"/>
        <c:auto val="1"/>
        <c:lblAlgn val="ctr"/>
        <c:lblOffset val="100"/>
        <c:noMultiLvlLbl val="0"/>
      </c:catAx>
      <c:valAx>
        <c:axId val="8881501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solidFill>
                    <a:latin typeface="Arial" panose="020B0604020202020204" pitchFamily="34" charset="0"/>
                    <a:ea typeface="+mn-ea"/>
                    <a:cs typeface="Arial" panose="020B0604020202020204" pitchFamily="34" charset="0"/>
                  </a:defRPr>
                </a:pPr>
                <a:r>
                  <a:rPr lang="es-CR" sz="1600" b="1" i="0" baseline="0">
                    <a:effectLst/>
                  </a:rPr>
                  <a:t>Billones de colones</a:t>
                </a:r>
                <a:endParaRPr lang="es-CR" sz="1600">
                  <a:effectLst/>
                </a:endParaRPr>
              </a:p>
            </c:rich>
          </c:tx>
          <c:layout>
            <c:manualLayout>
              <c:xMode val="edge"/>
              <c:yMode val="edge"/>
              <c:x val="1.1123586743875763E-2"/>
              <c:y val="0.37050764359056448"/>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crossAx val="888155583"/>
        <c:crosses val="autoZero"/>
        <c:crossBetween val="between"/>
        <c:dispUnits>
          <c:builtInUnit val="thousands"/>
        </c:dispUnits>
      </c:valAx>
      <c:valAx>
        <c:axId val="1771478159"/>
        <c:scaling>
          <c:orientation val="minMax"/>
        </c:scaling>
        <c:delete val="0"/>
        <c:axPos val="r"/>
        <c:title>
          <c:tx>
            <c:rich>
              <a:bodyPr rot="-54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CR" sz="1600">
                    <a:solidFill>
                      <a:sysClr val="windowText" lastClr="000000"/>
                    </a:solidFill>
                  </a:rPr>
                  <a:t>Veces</a:t>
                </a:r>
              </a:p>
            </c:rich>
          </c:tx>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R"/>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crossAx val="1771475247"/>
        <c:crosses val="max"/>
        <c:crossBetween val="between"/>
      </c:valAx>
      <c:catAx>
        <c:axId val="1771475247"/>
        <c:scaling>
          <c:orientation val="minMax"/>
        </c:scaling>
        <c:delete val="1"/>
        <c:axPos val="b"/>
        <c:numFmt formatCode="General" sourceLinked="1"/>
        <c:majorTickMark val="out"/>
        <c:minorTickMark val="none"/>
        <c:tickLblPos val="nextTo"/>
        <c:crossAx val="1771478159"/>
        <c:crosses val="autoZero"/>
        <c:auto val="1"/>
        <c:lblAlgn val="ctr"/>
        <c:lblOffset val="100"/>
        <c:noMultiLvlLbl val="0"/>
      </c:catAx>
      <c:spPr>
        <a:noFill/>
        <a:ln w="25400">
          <a:noFill/>
        </a:ln>
        <a:effectLst/>
      </c:spPr>
    </c:plotArea>
    <c:legend>
      <c:legendPos val="r"/>
      <c:layout>
        <c:manualLayout>
          <c:xMode val="edge"/>
          <c:yMode val="edge"/>
          <c:x val="0.38476047656168688"/>
          <c:y val="0.89211174432024432"/>
          <c:w val="0.32927333836153511"/>
          <c:h val="8.1477283043388929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b="1">
          <a:solidFill>
            <a:schemeClr val="tx1"/>
          </a:solidFill>
          <a:latin typeface="Arial" panose="020B0604020202020204" pitchFamily="34" charset="0"/>
          <a:cs typeface="Arial" panose="020B0604020202020204" pitchFamily="34" charset="0"/>
        </a:defRPr>
      </a:pPr>
      <a:endParaRPr lang="es-C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manualLayout>
          <c:layoutTarget val="inner"/>
          <c:xMode val="edge"/>
          <c:yMode val="edge"/>
          <c:x val="5.5110606245557463E-2"/>
          <c:y val="0.16811872951844795"/>
          <c:w val="0.88199210472641476"/>
          <c:h val="0.67415687414542969"/>
        </c:manualLayout>
      </c:layout>
      <c:barChart>
        <c:barDir val="col"/>
        <c:grouping val="clustered"/>
        <c:varyColors val="0"/>
        <c:ser>
          <c:idx val="0"/>
          <c:order val="0"/>
          <c:tx>
            <c:v>Cantidad</c:v>
          </c:tx>
          <c:spPr>
            <a:solidFill>
              <a:srgbClr val="000066"/>
            </a:solidFill>
            <a:effectLst>
              <a:innerShdw blurRad="63500" dist="50800" dir="16200000">
                <a:srgbClr val="000066">
                  <a:alpha val="50000"/>
                </a:srgbClr>
              </a:innerShdw>
            </a:effectLst>
            <a:scene3d>
              <a:camera prst="orthographicFront"/>
              <a:lightRig rig="threePt" dir="t"/>
            </a:scene3d>
            <a:sp3d/>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572F-417E-8381-28DCFD7D0269}"/>
                </c:ext>
              </c:extLst>
            </c:dLbl>
            <c:dLbl>
              <c:idx val="1"/>
              <c:delete val="1"/>
              <c:extLst>
                <c:ext xmlns:c15="http://schemas.microsoft.com/office/drawing/2012/chart" uri="{CE6537A1-D6FC-4f65-9D91-7224C49458BB}"/>
                <c:ext xmlns:c16="http://schemas.microsoft.com/office/drawing/2014/chart" uri="{C3380CC4-5D6E-409C-BE32-E72D297353CC}">
                  <c16:uniqueId val="{00000004-572F-417E-8381-28DCFD7D0269}"/>
                </c:ext>
              </c:extLst>
            </c:dLbl>
            <c:dLbl>
              <c:idx val="2"/>
              <c:delete val="1"/>
              <c:extLst>
                <c:ext xmlns:c15="http://schemas.microsoft.com/office/drawing/2012/chart" uri="{CE6537A1-D6FC-4f65-9D91-7224C49458BB}"/>
                <c:ext xmlns:c16="http://schemas.microsoft.com/office/drawing/2014/chart" uri="{C3380CC4-5D6E-409C-BE32-E72D297353CC}">
                  <c16:uniqueId val="{00000001-4E08-46F4-BB63-F0EE787955D4}"/>
                </c:ext>
              </c:extLst>
            </c:dLbl>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08-46F4-BB63-F0EE787955D4}"/>
                </c:ext>
              </c:extLst>
            </c:dLbl>
            <c:dLbl>
              <c:idx val="4"/>
              <c:delete val="1"/>
              <c:extLst>
                <c:ext xmlns:c15="http://schemas.microsoft.com/office/drawing/2012/chart" uri="{CE6537A1-D6FC-4f65-9D91-7224C49458BB}"/>
                <c:ext xmlns:c16="http://schemas.microsoft.com/office/drawing/2014/chart" uri="{C3380CC4-5D6E-409C-BE32-E72D297353CC}">
                  <c16:uniqueId val="{00000003-4E08-46F4-BB63-F0EE787955D4}"/>
                </c:ext>
              </c:extLst>
            </c:dLbl>
            <c:dLbl>
              <c:idx val="5"/>
              <c:delete val="1"/>
              <c:extLst>
                <c:ext xmlns:c15="http://schemas.microsoft.com/office/drawing/2012/chart" uri="{CE6537A1-D6FC-4f65-9D91-7224C49458BB}"/>
                <c:ext xmlns:c16="http://schemas.microsoft.com/office/drawing/2014/chart" uri="{C3380CC4-5D6E-409C-BE32-E72D297353CC}">
                  <c16:uniqueId val="{00000004-4E08-46F4-BB63-F0EE787955D4}"/>
                </c:ext>
              </c:extLst>
            </c:dLbl>
            <c:dLbl>
              <c:idx val="6"/>
              <c:delete val="1"/>
              <c:extLst>
                <c:ext xmlns:c15="http://schemas.microsoft.com/office/drawing/2012/chart" uri="{CE6537A1-D6FC-4f65-9D91-7224C49458BB}"/>
                <c:ext xmlns:c16="http://schemas.microsoft.com/office/drawing/2014/chart" uri="{C3380CC4-5D6E-409C-BE32-E72D297353CC}">
                  <c16:uniqueId val="{00000005-4E08-46F4-BB63-F0EE787955D4}"/>
                </c:ext>
              </c:extLst>
            </c:dLbl>
            <c:dLbl>
              <c:idx val="7"/>
              <c:delete val="1"/>
              <c:extLst>
                <c:ext xmlns:c15="http://schemas.microsoft.com/office/drawing/2012/chart" uri="{CE6537A1-D6FC-4f65-9D91-7224C49458BB}"/>
                <c:ext xmlns:c16="http://schemas.microsoft.com/office/drawing/2014/chart" uri="{C3380CC4-5D6E-409C-BE32-E72D297353CC}">
                  <c16:uniqueId val="{00000006-4E08-46F4-BB63-F0EE787955D4}"/>
                </c:ext>
              </c:extLst>
            </c:dLbl>
            <c:dLbl>
              <c:idx val="8"/>
              <c:delete val="1"/>
              <c:extLst>
                <c:ext xmlns:c15="http://schemas.microsoft.com/office/drawing/2012/chart" uri="{CE6537A1-D6FC-4f65-9D91-7224C49458BB}"/>
                <c:ext xmlns:c16="http://schemas.microsoft.com/office/drawing/2014/chart" uri="{C3380CC4-5D6E-409C-BE32-E72D297353CC}">
                  <c16:uniqueId val="{00000007-4E08-46F4-BB63-F0EE787955D4}"/>
                </c:ext>
              </c:extLst>
            </c:dLbl>
            <c:numFmt formatCode="#,##0.0" sourceLinked="0"/>
            <c:spPr>
              <a:noFill/>
              <a:ln>
                <a:noFill/>
              </a:ln>
              <a:effectLst/>
            </c:spPr>
            <c:txPr>
              <a:bodyPr/>
              <a:lstStyle/>
              <a:p>
                <a:pPr>
                  <a:defRPr>
                    <a:solidFill>
                      <a:schemeClr val="bg1"/>
                    </a:solidFill>
                  </a:defRPr>
                </a:pPr>
                <a:endParaRPr lang="es-C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'Cuadro 4'!$C$6:$AB$7</c15:sqref>
                  </c15:fullRef>
                </c:ext>
              </c:extLst>
              <c:f>'Cuadro 4'!$H$6:$AB$7</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strCache>
            </c:strRef>
          </c:cat>
          <c:val>
            <c:numRef>
              <c:extLst>
                <c:ext xmlns:c15="http://schemas.microsoft.com/office/drawing/2012/chart" uri="{02D57815-91ED-43cb-92C2-25804820EDAC}">
                  <c15:fullRef>
                    <c15:sqref>'Cuadro 3'!$C$20:$AB$20</c15:sqref>
                  </c15:fullRef>
                </c:ext>
              </c:extLst>
              <c:f>'Cuadro 3'!$H$20:$AB$20</c:f>
              <c:numCache>
                <c:formatCode>#,##0</c:formatCode>
                <c:ptCount val="21"/>
                <c:pt idx="0">
                  <c:v>20394</c:v>
                </c:pt>
                <c:pt idx="1">
                  <c:v>262855</c:v>
                </c:pt>
                <c:pt idx="2">
                  <c:v>418767</c:v>
                </c:pt>
                <c:pt idx="3">
                  <c:v>463146</c:v>
                </c:pt>
                <c:pt idx="4">
                  <c:v>565274</c:v>
                </c:pt>
                <c:pt idx="5">
                  <c:v>810691</c:v>
                </c:pt>
                <c:pt idx="6">
                  <c:v>942598</c:v>
                </c:pt>
                <c:pt idx="7">
                  <c:v>1069835</c:v>
                </c:pt>
                <c:pt idx="8">
                  <c:v>1267875</c:v>
                </c:pt>
                <c:pt idx="9">
                  <c:v>1711149</c:v>
                </c:pt>
                <c:pt idx="10">
                  <c:v>2427529</c:v>
                </c:pt>
                <c:pt idx="11">
                  <c:v>3413366</c:v>
                </c:pt>
                <c:pt idx="12">
                  <c:v>4640246</c:v>
                </c:pt>
                <c:pt idx="13">
                  <c:v>6434214</c:v>
                </c:pt>
                <c:pt idx="14">
                  <c:v>9279174</c:v>
                </c:pt>
                <c:pt idx="15">
                  <c:v>13767488</c:v>
                </c:pt>
                <c:pt idx="16">
                  <c:v>21102403</c:v>
                </c:pt>
                <c:pt idx="17">
                  <c:v>29238762</c:v>
                </c:pt>
                <c:pt idx="18">
                  <c:v>38477319</c:v>
                </c:pt>
                <c:pt idx="19">
                  <c:v>50647347</c:v>
                </c:pt>
                <c:pt idx="20">
                  <c:v>61313764</c:v>
                </c:pt>
              </c:numCache>
            </c:numRef>
          </c:val>
          <c:extLst>
            <c:ext xmlns:c15="http://schemas.microsoft.com/office/drawing/2012/chart" uri="{02D57815-91ED-43cb-92C2-25804820EDAC}">
              <c15:categoryFilterExceptions>
                <c15:categoryFilterException>
                  <c15:sqref>'Cuadro 3'!$E$20</c15:sqref>
                  <c15:dLbl>
                    <c:idx val="-1"/>
                    <c:delete val="1"/>
                    <c:extLst>
                      <c:ext uri="{CE6537A1-D6FC-4f65-9D91-7224C49458BB}"/>
                      <c:ext xmlns:c16="http://schemas.microsoft.com/office/drawing/2014/chart" uri="{C3380CC4-5D6E-409C-BE32-E72D297353CC}">
                        <c16:uniqueId val="{00000000-7BAF-44A6-9148-D4E939F79F7B}"/>
                      </c:ext>
                    </c:extLst>
                  </c15:dLbl>
                </c15:categoryFilterException>
                <c15:categoryFilterException>
                  <c15:sqref>'Cuadro 3'!$F$20</c15:sqref>
                  <c15:dLbl>
                    <c:idx val="-1"/>
                    <c:delete val="1"/>
                    <c:extLst>
                      <c:ext uri="{CE6537A1-D6FC-4f65-9D91-7224C49458BB}"/>
                      <c:ext xmlns:c16="http://schemas.microsoft.com/office/drawing/2014/chart" uri="{C3380CC4-5D6E-409C-BE32-E72D297353CC}">
                        <c16:uniqueId val="{00000001-7BAF-44A6-9148-D4E939F79F7B}"/>
                      </c:ext>
                    </c:extLst>
                  </c15:dLbl>
                </c15:categoryFilterException>
                <c15:categoryFilterException>
                  <c15:sqref>'Cuadro 3'!$G$20</c15:sqref>
                  <c15:dLbl>
                    <c:idx val="-1"/>
                    <c:delete val="1"/>
                    <c:extLst>
                      <c:ext uri="{CE6537A1-D6FC-4f65-9D91-7224C49458BB}"/>
                      <c:ext xmlns:c16="http://schemas.microsoft.com/office/drawing/2014/chart" uri="{C3380CC4-5D6E-409C-BE32-E72D297353CC}">
                        <c16:uniqueId val="{00000002-7BAF-44A6-9148-D4E939F79F7B}"/>
                      </c:ext>
                    </c:extLst>
                  </c15:dLbl>
                </c15:categoryFilterException>
              </c15:categoryFilterExceptions>
            </c:ext>
            <c:ext xmlns:c16="http://schemas.microsoft.com/office/drawing/2014/chart" uri="{C3380CC4-5D6E-409C-BE32-E72D297353CC}">
              <c16:uniqueId val="{00000005-572F-417E-8381-28DCFD7D0269}"/>
            </c:ext>
          </c:extLst>
        </c:ser>
        <c:dLbls>
          <c:showLegendKey val="0"/>
          <c:showVal val="0"/>
          <c:showCatName val="0"/>
          <c:showSerName val="0"/>
          <c:showPercent val="0"/>
          <c:showBubbleSize val="0"/>
        </c:dLbls>
        <c:gapWidth val="25"/>
        <c:axId val="205524104"/>
        <c:axId val="205524496"/>
      </c:barChart>
      <c:lineChart>
        <c:grouping val="standard"/>
        <c:varyColors val="0"/>
        <c:ser>
          <c:idx val="1"/>
          <c:order val="1"/>
          <c:tx>
            <c:v>Valor</c:v>
          </c:tx>
          <c:spPr>
            <a:ln>
              <a:solidFill>
                <a:srgbClr val="FF0000"/>
              </a:solidFill>
            </a:ln>
          </c:spPr>
          <c:marker>
            <c:symbol val="none"/>
          </c:marker>
          <c:dLbls>
            <c:dLbl>
              <c:idx val="0"/>
              <c:numFmt formatCode="&quot;₡&quot;#,##0.00" sourceLinked="0"/>
              <c:spPr>
                <a:noFill/>
                <a:ln>
                  <a:noFill/>
                </a:ln>
                <a:effectLst/>
              </c:spPr>
              <c:txPr>
                <a:bodyPr wrap="square" lIns="38100" tIns="19050" rIns="38100" bIns="19050" anchor="ctr">
                  <a:spAutoFit/>
                </a:bodyPr>
                <a:lstStyle/>
                <a:p>
                  <a:pPr>
                    <a:defRPr/>
                  </a:pPr>
                  <a:endParaRPr lang="es-CR"/>
                </a:p>
              </c:txPr>
              <c:dLblPos val="t"/>
              <c:showLegendKey val="0"/>
              <c:showVal val="1"/>
              <c:showCatName val="0"/>
              <c:showSerName val="0"/>
              <c:showPercent val="0"/>
              <c:showBubbleSize val="0"/>
              <c:extLst>
                <c:ext xmlns:c16="http://schemas.microsoft.com/office/drawing/2014/chart" uri="{C3380CC4-5D6E-409C-BE32-E72D297353CC}">
                  <c16:uniqueId val="{00000004-7AFD-4351-B1CD-23B561C421CE}"/>
                </c:ext>
              </c:extLst>
            </c:dLbl>
            <c:dLbl>
              <c:idx val="1"/>
              <c:delete val="1"/>
              <c:extLst>
                <c:ext xmlns:c15="http://schemas.microsoft.com/office/drawing/2012/chart" uri="{CE6537A1-D6FC-4f65-9D91-7224C49458BB}"/>
                <c:ext xmlns:c16="http://schemas.microsoft.com/office/drawing/2014/chart" uri="{C3380CC4-5D6E-409C-BE32-E72D297353CC}">
                  <c16:uniqueId val="{00000008-4E08-46F4-BB63-F0EE787955D4}"/>
                </c:ext>
              </c:extLst>
            </c:dLbl>
            <c:dLbl>
              <c:idx val="2"/>
              <c:delete val="1"/>
              <c:extLst>
                <c:ext xmlns:c15="http://schemas.microsoft.com/office/drawing/2012/chart" uri="{CE6537A1-D6FC-4f65-9D91-7224C49458BB}"/>
                <c:ext xmlns:c16="http://schemas.microsoft.com/office/drawing/2014/chart" uri="{C3380CC4-5D6E-409C-BE32-E72D297353CC}">
                  <c16:uniqueId val="{00000009-4E08-46F4-BB63-F0EE787955D4}"/>
                </c:ext>
              </c:extLst>
            </c:dLbl>
            <c:dLbl>
              <c:idx val="3"/>
              <c:delete val="1"/>
              <c:extLst>
                <c:ext xmlns:c15="http://schemas.microsoft.com/office/drawing/2012/chart" uri="{CE6537A1-D6FC-4f65-9D91-7224C49458BB}"/>
                <c:ext xmlns:c16="http://schemas.microsoft.com/office/drawing/2014/chart" uri="{C3380CC4-5D6E-409C-BE32-E72D297353CC}">
                  <c16:uniqueId val="{0000000A-4E08-46F4-BB63-F0EE787955D4}"/>
                </c:ext>
              </c:extLst>
            </c:dLbl>
            <c:dLbl>
              <c:idx val="4"/>
              <c:delete val="1"/>
              <c:extLst>
                <c:ext xmlns:c15="http://schemas.microsoft.com/office/drawing/2012/chart" uri="{CE6537A1-D6FC-4f65-9D91-7224C49458BB}"/>
                <c:ext xmlns:c16="http://schemas.microsoft.com/office/drawing/2014/chart" uri="{C3380CC4-5D6E-409C-BE32-E72D297353CC}">
                  <c16:uniqueId val="{0000000B-4E08-46F4-BB63-F0EE787955D4}"/>
                </c:ext>
              </c:extLst>
            </c:dLbl>
            <c:dLbl>
              <c:idx val="6"/>
              <c:delete val="1"/>
              <c:extLst>
                <c:ext xmlns:c15="http://schemas.microsoft.com/office/drawing/2012/chart" uri="{CE6537A1-D6FC-4f65-9D91-7224C49458BB}"/>
                <c:ext xmlns:c16="http://schemas.microsoft.com/office/drawing/2014/chart" uri="{C3380CC4-5D6E-409C-BE32-E72D297353CC}">
                  <c16:uniqueId val="{0000000C-4E08-46F4-BB63-F0EE787955D4}"/>
                </c:ext>
              </c:extLst>
            </c:dLbl>
            <c:dLbl>
              <c:idx val="7"/>
              <c:delete val="1"/>
              <c:extLst>
                <c:ext xmlns:c15="http://schemas.microsoft.com/office/drawing/2012/chart" uri="{CE6537A1-D6FC-4f65-9D91-7224C49458BB}"/>
                <c:ext xmlns:c16="http://schemas.microsoft.com/office/drawing/2014/chart" uri="{C3380CC4-5D6E-409C-BE32-E72D297353CC}">
                  <c16:uniqueId val="{0000000D-4E08-46F4-BB63-F0EE787955D4}"/>
                </c:ext>
              </c:extLst>
            </c:dLbl>
            <c:dLbl>
              <c:idx val="8"/>
              <c:delete val="1"/>
              <c:extLst>
                <c:ext xmlns:c15="http://schemas.microsoft.com/office/drawing/2012/chart" uri="{CE6537A1-D6FC-4f65-9D91-7224C49458BB}"/>
                <c:ext xmlns:c16="http://schemas.microsoft.com/office/drawing/2014/chart" uri="{C3380CC4-5D6E-409C-BE32-E72D297353CC}">
                  <c16:uniqueId val="{0000000E-4E08-46F4-BB63-F0EE787955D4}"/>
                </c:ext>
              </c:extLst>
            </c:dLbl>
            <c:dLbl>
              <c:idx val="9"/>
              <c:delete val="1"/>
              <c:extLst>
                <c:ext xmlns:c15="http://schemas.microsoft.com/office/drawing/2012/chart" uri="{CE6537A1-D6FC-4f65-9D91-7224C49458BB}"/>
                <c:ext xmlns:c16="http://schemas.microsoft.com/office/drawing/2014/chart" uri="{C3380CC4-5D6E-409C-BE32-E72D297353CC}">
                  <c16:uniqueId val="{0000000F-4E08-46F4-BB63-F0EE787955D4}"/>
                </c:ext>
              </c:extLst>
            </c:dLbl>
            <c:dLbl>
              <c:idx val="10"/>
              <c:layout>
                <c:manualLayout>
                  <c:x val="-2.3075868021936632E-2"/>
                  <c:y val="-5.09896248540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4E08-46F4-BB63-F0EE787955D4}"/>
                </c:ext>
              </c:extLst>
            </c:dLbl>
            <c:dLbl>
              <c:idx val="11"/>
              <c:delete val="1"/>
              <c:extLst>
                <c:ext xmlns:c15="http://schemas.microsoft.com/office/drawing/2012/chart" uri="{CE6537A1-D6FC-4f65-9D91-7224C49458BB}"/>
                <c:ext xmlns:c16="http://schemas.microsoft.com/office/drawing/2014/chart" uri="{C3380CC4-5D6E-409C-BE32-E72D297353CC}">
                  <c16:uniqueId val="{00000010-4E08-46F4-BB63-F0EE787955D4}"/>
                </c:ext>
              </c:extLst>
            </c:dLbl>
            <c:dLbl>
              <c:idx val="12"/>
              <c:delete val="1"/>
              <c:extLst>
                <c:ext xmlns:c15="http://schemas.microsoft.com/office/drawing/2012/chart" uri="{CE6537A1-D6FC-4f65-9D91-7224C49458BB}"/>
                <c:ext xmlns:c16="http://schemas.microsoft.com/office/drawing/2014/chart" uri="{C3380CC4-5D6E-409C-BE32-E72D297353CC}">
                  <c16:uniqueId val="{00000011-4E08-46F4-BB63-F0EE787955D4}"/>
                </c:ext>
              </c:extLst>
            </c:dLbl>
            <c:dLbl>
              <c:idx val="13"/>
              <c:delete val="1"/>
              <c:extLst>
                <c:ext xmlns:c15="http://schemas.microsoft.com/office/drawing/2012/chart" uri="{CE6537A1-D6FC-4f65-9D91-7224C49458BB}"/>
                <c:ext xmlns:c16="http://schemas.microsoft.com/office/drawing/2014/chart" uri="{C3380CC4-5D6E-409C-BE32-E72D297353CC}">
                  <c16:uniqueId val="{00000012-4E08-46F4-BB63-F0EE787955D4}"/>
                </c:ext>
              </c:extLst>
            </c:dLbl>
            <c:dLbl>
              <c:idx val="14"/>
              <c:delete val="1"/>
              <c:extLst>
                <c:ext xmlns:c15="http://schemas.microsoft.com/office/drawing/2012/chart" uri="{CE6537A1-D6FC-4f65-9D91-7224C49458BB}"/>
                <c:ext xmlns:c16="http://schemas.microsoft.com/office/drawing/2014/chart" uri="{C3380CC4-5D6E-409C-BE32-E72D297353CC}">
                  <c16:uniqueId val="{00000013-4E08-46F4-BB63-F0EE787955D4}"/>
                </c:ext>
              </c:extLst>
            </c:dLbl>
            <c:dLbl>
              <c:idx val="15"/>
              <c:layout>
                <c:manualLayout>
                  <c:x val="-2.6351647584928414E-2"/>
                  <c:y val="-5.28746387118617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E08-46F4-BB63-F0EE787955D4}"/>
                </c:ext>
              </c:extLst>
            </c:dLbl>
            <c:dLbl>
              <c:idx val="16"/>
              <c:layout>
                <c:manualLayout>
                  <c:x val="-2.3894812912684669E-2"/>
                  <c:y val="-5.28746387118616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E08-46F4-BB63-F0EE787955D4}"/>
                </c:ext>
              </c:extLst>
            </c:dLbl>
            <c:dLbl>
              <c:idx val="17"/>
              <c:layout>
                <c:manualLayout>
                  <c:x val="-2.3075868021936632E-2"/>
                  <c:y val="-3.967954170711905E-2"/>
                </c:manualLayout>
              </c:layout>
              <c:numFmt formatCode="&quot;₡&quot;#,##0.0" sourceLinked="0"/>
              <c:spPr>
                <a:noFill/>
                <a:ln>
                  <a:noFill/>
                </a:ln>
                <a:effectLst/>
              </c:spPr>
              <c:txPr>
                <a:bodyPr wrap="square" lIns="38100" tIns="19050" rIns="38100" bIns="19050" anchor="ctr">
                  <a:spAutoFit/>
                </a:bodyPr>
                <a:lstStyle/>
                <a:p>
                  <a:pPr>
                    <a:defRPr>
                      <a:solidFill>
                        <a:sysClr val="windowText" lastClr="000000"/>
                      </a:solidFill>
                    </a:defRPr>
                  </a:pPr>
                  <a:endParaRPr lang="es-C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E08-46F4-BB63-F0EE787955D4}"/>
                </c:ext>
              </c:extLst>
            </c:dLbl>
            <c:dLbl>
              <c:idx val="18"/>
              <c:numFmt formatCode="&quot;₡&quot;#,##0.0" sourceLinked="0"/>
              <c:spPr>
                <a:noFill/>
                <a:ln>
                  <a:noFill/>
                </a:ln>
                <a:effectLst/>
              </c:spPr>
              <c:txPr>
                <a:bodyPr wrap="square" lIns="38100" tIns="19050" rIns="38100" bIns="19050" anchor="ctr">
                  <a:spAutoFit/>
                </a:bodyPr>
                <a:lstStyle/>
                <a:p>
                  <a:pPr>
                    <a:defRPr>
                      <a:solidFill>
                        <a:schemeClr val="bg1"/>
                      </a:solidFill>
                    </a:defRPr>
                  </a:pPr>
                  <a:endParaRPr lang="es-CR"/>
                </a:p>
              </c:txPr>
              <c:dLblPos val="t"/>
              <c:showLegendKey val="0"/>
              <c:showVal val="1"/>
              <c:showCatName val="0"/>
              <c:showSerName val="0"/>
              <c:showPercent val="0"/>
              <c:showBubbleSize val="0"/>
              <c:extLst>
                <c:ext xmlns:c16="http://schemas.microsoft.com/office/drawing/2014/chart" uri="{C3380CC4-5D6E-409C-BE32-E72D297353CC}">
                  <c16:uniqueId val="{00000003-54DA-4BAE-BE70-A6D1230538D0}"/>
                </c:ext>
              </c:extLst>
            </c:dLbl>
            <c:dLbl>
              <c:idx val="19"/>
              <c:layout>
                <c:manualLayout>
                  <c:x val="-2.2380575739879827E-2"/>
                  <c:y val="-6.4519365716628085E-2"/>
                </c:manualLayout>
              </c:layout>
              <c:numFmt formatCode="&quot;₡&quot;#,##0.0" sourceLinked="0"/>
              <c:spPr>
                <a:noFill/>
                <a:ln>
                  <a:noFill/>
                </a:ln>
                <a:effectLst/>
              </c:spPr>
              <c:txPr>
                <a:bodyPr wrap="square" lIns="38100" tIns="19050" rIns="38100" bIns="19050" anchor="ctr">
                  <a:spAutoFit/>
                </a:bodyPr>
                <a:lstStyle/>
                <a:p>
                  <a:pPr>
                    <a:defRPr>
                      <a:solidFill>
                        <a:sysClr val="windowText" lastClr="000000"/>
                      </a:solidFill>
                    </a:defRPr>
                  </a:pPr>
                  <a:endParaRPr lang="es-C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6E-4898-96B8-FB61F67FFB8C}"/>
                </c:ext>
              </c:extLst>
            </c:dLbl>
            <c:dLbl>
              <c:idx val="20"/>
              <c:numFmt formatCode="&quot;₡&quot;#,##0.0" sourceLinked="0"/>
              <c:spPr>
                <a:noFill/>
                <a:ln>
                  <a:noFill/>
                </a:ln>
                <a:effectLst/>
              </c:spPr>
              <c:txPr>
                <a:bodyPr wrap="square" lIns="38100" tIns="19050" rIns="38100" bIns="19050" anchor="ctr">
                  <a:spAutoFit/>
                </a:bodyPr>
                <a:lstStyle/>
                <a:p>
                  <a:pPr>
                    <a:defRPr>
                      <a:solidFill>
                        <a:schemeClr val="bg1"/>
                      </a:solidFill>
                    </a:defRPr>
                  </a:pPr>
                  <a:endParaRPr lang="es-CR"/>
                </a:p>
              </c:txPr>
              <c:dLblPos val="t"/>
              <c:showLegendKey val="0"/>
              <c:showVal val="1"/>
              <c:showCatName val="0"/>
              <c:showSerName val="0"/>
              <c:showPercent val="0"/>
              <c:showBubbleSize val="0"/>
              <c:extLst>
                <c:ext xmlns:c16="http://schemas.microsoft.com/office/drawing/2014/chart" uri="{C3380CC4-5D6E-409C-BE32-E72D297353CC}">
                  <c16:uniqueId val="{00000003-CEC0-49FF-9E87-4D388BA02248}"/>
                </c:ext>
              </c:extLst>
            </c:dLbl>
            <c:numFmt formatCode="&quot;₡&quot;#,##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8100" cap="flat" cmpd="sng" algn="ctr">
                      <a:solidFill>
                        <a:schemeClr val="accent4">
                          <a:shade val="95000"/>
                          <a:satMod val="105000"/>
                        </a:schemeClr>
                      </a:solidFill>
                      <a:prstDash val="solid"/>
                    </a:ln>
                    <a:effectLst/>
                  </c:spPr>
                </c15:leaderLines>
              </c:ext>
            </c:extLst>
          </c:dLbls>
          <c:cat>
            <c:strRef>
              <c:extLst>
                <c:ext xmlns:c15="http://schemas.microsoft.com/office/drawing/2012/chart" uri="{02D57815-91ED-43cb-92C2-25804820EDAC}">
                  <c15:fullRef>
                    <c15:sqref>'Cuadro 4'!$C$6:$AB$7</c15:sqref>
                  </c15:fullRef>
                </c:ext>
              </c:extLst>
              <c:f>'Cuadro 4'!$H$6:$AB$7</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strCache>
            </c:strRef>
          </c:cat>
          <c:val>
            <c:numRef>
              <c:extLst>
                <c:ext xmlns:c15="http://schemas.microsoft.com/office/drawing/2012/chart" uri="{02D57815-91ED-43cb-92C2-25804820EDAC}">
                  <c15:fullRef>
                    <c15:sqref>'Cuadro 4'!$C$21:$AB$21</c15:sqref>
                  </c15:fullRef>
                </c:ext>
              </c:extLst>
              <c:f>'Cuadro 4'!$H$21:$AB$21</c:f>
              <c:numCache>
                <c:formatCode>#,##0.00</c:formatCode>
                <c:ptCount val="21"/>
                <c:pt idx="0">
                  <c:v>46.595699261268855</c:v>
                </c:pt>
                <c:pt idx="1">
                  <c:v>342.05829420452994</c:v>
                </c:pt>
                <c:pt idx="2">
                  <c:v>722.71616164731779</c:v>
                </c:pt>
                <c:pt idx="3">
                  <c:v>949.52841654615645</c:v>
                </c:pt>
                <c:pt idx="4">
                  <c:v>1508.3489191737076</c:v>
                </c:pt>
                <c:pt idx="5">
                  <c:v>1946.4033669256999</c:v>
                </c:pt>
                <c:pt idx="6">
                  <c:v>2791.5544069466105</c:v>
                </c:pt>
                <c:pt idx="7">
                  <c:v>4830.1042190435301</c:v>
                </c:pt>
                <c:pt idx="8">
                  <c:v>8611.7601963406087</c:v>
                </c:pt>
                <c:pt idx="9">
                  <c:v>13889.528650440996</c:v>
                </c:pt>
                <c:pt idx="10">
                  <c:v>18301.90444273848</c:v>
                </c:pt>
                <c:pt idx="11">
                  <c:v>25671.088044029253</c:v>
                </c:pt>
                <c:pt idx="12">
                  <c:v>31086.01266156093</c:v>
                </c:pt>
                <c:pt idx="13">
                  <c:v>32928.682665308501</c:v>
                </c:pt>
                <c:pt idx="14">
                  <c:v>38111.627711741748</c:v>
                </c:pt>
                <c:pt idx="15">
                  <c:v>39636.008163736806</c:v>
                </c:pt>
                <c:pt idx="16">
                  <c:v>50706.88623677002</c:v>
                </c:pt>
                <c:pt idx="17">
                  <c:v>60472.071401343528</c:v>
                </c:pt>
                <c:pt idx="18">
                  <c:v>60209.218737556366</c:v>
                </c:pt>
                <c:pt idx="19">
                  <c:v>67871.771439003773</c:v>
                </c:pt>
                <c:pt idx="20">
                  <c:v>75427.374426821654</c:v>
                </c:pt>
              </c:numCache>
            </c:numRef>
          </c:val>
          <c:smooth val="0"/>
          <c:extLst>
            <c:ext xmlns:c16="http://schemas.microsoft.com/office/drawing/2014/chart" uri="{C3380CC4-5D6E-409C-BE32-E72D297353CC}">
              <c16:uniqueId val="{00000006-572F-417E-8381-28DCFD7D0269}"/>
            </c:ext>
          </c:extLst>
        </c:ser>
        <c:dLbls>
          <c:showLegendKey val="0"/>
          <c:showVal val="0"/>
          <c:showCatName val="0"/>
          <c:showSerName val="0"/>
          <c:showPercent val="0"/>
          <c:showBubbleSize val="0"/>
        </c:dLbls>
        <c:marker val="1"/>
        <c:smooth val="0"/>
        <c:axId val="205524888"/>
        <c:axId val="205527240"/>
      </c:lineChart>
      <c:catAx>
        <c:axId val="205524104"/>
        <c:scaling>
          <c:orientation val="minMax"/>
        </c:scaling>
        <c:delete val="0"/>
        <c:axPos val="b"/>
        <c:numFmt formatCode="General" sourceLinked="1"/>
        <c:majorTickMark val="out"/>
        <c:minorTickMark val="none"/>
        <c:tickLblPos val="nextTo"/>
        <c:spPr>
          <a:ln>
            <a:noFill/>
          </a:ln>
        </c:spPr>
        <c:txPr>
          <a:bodyPr rot="0"/>
          <a:lstStyle/>
          <a:p>
            <a:pPr>
              <a:defRPr/>
            </a:pPr>
            <a:endParaRPr lang="es-CR"/>
          </a:p>
        </c:txPr>
        <c:crossAx val="205524496"/>
        <c:crosses val="autoZero"/>
        <c:auto val="1"/>
        <c:lblAlgn val="ctr"/>
        <c:lblOffset val="100"/>
        <c:noMultiLvlLbl val="0"/>
      </c:catAx>
      <c:valAx>
        <c:axId val="205524496"/>
        <c:scaling>
          <c:orientation val="minMax"/>
          <c:max val="70000000"/>
        </c:scaling>
        <c:delete val="0"/>
        <c:axPos val="l"/>
        <c:majorGridlines>
          <c:spPr>
            <a:ln>
              <a:solidFill>
                <a:schemeClr val="bg1">
                  <a:lumMod val="75000"/>
                </a:schemeClr>
              </a:solidFill>
            </a:ln>
          </c:spPr>
        </c:majorGridlines>
        <c:title>
          <c:tx>
            <c:rich>
              <a:bodyPr rot="-5400000" vert="horz"/>
              <a:lstStyle/>
              <a:p>
                <a:pPr>
                  <a:defRPr/>
                </a:pPr>
                <a:r>
                  <a:rPr lang="es-CR"/>
                  <a:t>Millones de transacciones</a:t>
                </a:r>
              </a:p>
            </c:rich>
          </c:tx>
          <c:layout>
            <c:manualLayout>
              <c:xMode val="edge"/>
              <c:yMode val="edge"/>
              <c:x val="5.7729166412761506E-3"/>
              <c:y val="0.32697168367805085"/>
            </c:manualLayout>
          </c:layout>
          <c:overlay val="0"/>
        </c:title>
        <c:numFmt formatCode="#,##0" sourceLinked="0"/>
        <c:majorTickMark val="out"/>
        <c:minorTickMark val="none"/>
        <c:tickLblPos val="nextTo"/>
        <c:spPr>
          <a:ln>
            <a:noFill/>
          </a:ln>
        </c:spPr>
        <c:crossAx val="205524104"/>
        <c:crosses val="autoZero"/>
        <c:crossBetween val="between"/>
        <c:dispUnits>
          <c:builtInUnit val="millions"/>
        </c:dispUnits>
      </c:valAx>
      <c:valAx>
        <c:axId val="205527240"/>
        <c:scaling>
          <c:orientation val="minMax"/>
          <c:max val="100000"/>
        </c:scaling>
        <c:delete val="0"/>
        <c:axPos val="r"/>
        <c:title>
          <c:tx>
            <c:rich>
              <a:bodyPr rot="-5400000" vert="horz"/>
              <a:lstStyle/>
              <a:p>
                <a:pPr>
                  <a:defRPr/>
                </a:pPr>
                <a:r>
                  <a:rPr lang="es-CR"/>
                  <a:t>Billones de colones</a:t>
                </a:r>
              </a:p>
            </c:rich>
          </c:tx>
          <c:layout>
            <c:manualLayout>
              <c:xMode val="edge"/>
              <c:yMode val="edge"/>
              <c:x val="0.97500180393569424"/>
              <c:y val="0.34748746206038544"/>
            </c:manualLayout>
          </c:layout>
          <c:overlay val="0"/>
        </c:title>
        <c:numFmt formatCode="&quot;₡&quot;#,##0" sourceLinked="0"/>
        <c:majorTickMark val="out"/>
        <c:minorTickMark val="none"/>
        <c:tickLblPos val="nextTo"/>
        <c:spPr>
          <a:ln>
            <a:noFill/>
          </a:ln>
        </c:spPr>
        <c:crossAx val="205524888"/>
        <c:crosses val="max"/>
        <c:crossBetween val="between"/>
        <c:dispUnits>
          <c:builtInUnit val="thousands"/>
        </c:dispUnits>
      </c:valAx>
      <c:catAx>
        <c:axId val="205524888"/>
        <c:scaling>
          <c:orientation val="minMax"/>
        </c:scaling>
        <c:delete val="1"/>
        <c:axPos val="b"/>
        <c:numFmt formatCode="General" sourceLinked="1"/>
        <c:majorTickMark val="out"/>
        <c:minorTickMark val="none"/>
        <c:tickLblPos val="nextTo"/>
        <c:crossAx val="205527240"/>
        <c:crosses val="autoZero"/>
        <c:auto val="1"/>
        <c:lblAlgn val="ctr"/>
        <c:lblOffset val="100"/>
        <c:noMultiLvlLbl val="0"/>
      </c:catAx>
      <c:spPr>
        <a:noFill/>
      </c:spPr>
    </c:plotArea>
    <c:legend>
      <c:legendPos val="b"/>
      <c:layout>
        <c:manualLayout>
          <c:xMode val="edge"/>
          <c:yMode val="edge"/>
          <c:x val="0.34025947914202176"/>
          <c:y val="0.91302694486304781"/>
          <c:w val="0.31863320806055861"/>
          <c:h val="4.3401256661099182E-2"/>
        </c:manualLayout>
      </c:layout>
      <c:overlay val="0"/>
    </c:legend>
    <c:plotVisOnly val="1"/>
    <c:dispBlanksAs val="gap"/>
    <c:showDLblsOverMax val="0"/>
  </c:chart>
  <c:spPr>
    <a:solidFill>
      <a:schemeClr val="bg1"/>
    </a:solidFill>
    <a:ln>
      <a:solidFill>
        <a:sysClr val="windowText" lastClr="000000"/>
      </a:solidFill>
    </a:ln>
  </c:spPr>
  <c:txPr>
    <a:bodyPr/>
    <a:lstStyle/>
    <a:p>
      <a:pPr>
        <a:defRPr sz="1400" b="1">
          <a:latin typeface="Arial" panose="020B0604020202020204" pitchFamily="34" charset="0"/>
          <a:cs typeface="Arial" panose="020B0604020202020204" pitchFamily="34" charset="0"/>
        </a:defRPr>
      </a:pPr>
      <a:endParaRPr lang="es-CR"/>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manualLayout>
          <c:layoutTarget val="inner"/>
          <c:xMode val="edge"/>
          <c:yMode val="edge"/>
          <c:x val="5.4103589786776457E-2"/>
          <c:y val="0.19119028404986482"/>
          <c:w val="0.88482514243514709"/>
          <c:h val="0.6510850476448885"/>
        </c:manualLayout>
      </c:layout>
      <c:barChart>
        <c:barDir val="col"/>
        <c:grouping val="clustered"/>
        <c:varyColors val="0"/>
        <c:ser>
          <c:idx val="0"/>
          <c:order val="0"/>
          <c:tx>
            <c:v>Cantidad</c:v>
          </c:tx>
          <c:spPr>
            <a:solidFill>
              <a:srgbClr val="000066"/>
            </a:solidFill>
            <a:effectLst/>
            <a:scene3d>
              <a:camera prst="orthographicFront"/>
              <a:lightRig rig="threePt" dir="t"/>
            </a:scene3d>
            <a:sp3d/>
          </c:spPr>
          <c:invertIfNegative val="0"/>
          <c:dLbls>
            <c:dLbl>
              <c:idx val="0"/>
              <c:layout>
                <c:manualLayout>
                  <c:x val="3.2390027758253789E-8"/>
                  <c:y val="-1.6005722823468319E-3"/>
                </c:manualLayout>
              </c:layout>
              <c:numFmt formatCode="#,##0.0" sourceLinked="0"/>
              <c:spPr>
                <a:noFill/>
                <a:ln>
                  <a:noFill/>
                </a:ln>
                <a:effectLst/>
              </c:spPr>
              <c:txPr>
                <a:bodyPr/>
                <a:lstStyle/>
                <a:p>
                  <a:pPr>
                    <a:defRPr>
                      <a:solidFill>
                        <a:schemeClr val="tx1"/>
                      </a:solidFill>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626-4386-8497-2B5ED9F5A0FF}"/>
                </c:ext>
              </c:extLst>
            </c:dLbl>
            <c:dLbl>
              <c:idx val="1"/>
              <c:layout>
                <c:manualLayout>
                  <c:x val="-3.2390027758253789E-8"/>
                  <c:y val="3.4140757053942156E-3"/>
                </c:manualLayout>
              </c:layout>
              <c:numFmt formatCode="#,##0.0" sourceLinked="0"/>
              <c:spPr>
                <a:noFill/>
                <a:ln>
                  <a:noFill/>
                </a:ln>
                <a:effectLst/>
              </c:spPr>
              <c:txPr>
                <a:bodyPr/>
                <a:lstStyle/>
                <a:p>
                  <a:pPr>
                    <a:defRPr>
                      <a:solidFill>
                        <a:schemeClr val="tx1"/>
                      </a:solidFill>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626-4386-8497-2B5ED9F5A0FF}"/>
                </c:ext>
              </c:extLst>
            </c:dLbl>
            <c:dLbl>
              <c:idx val="2"/>
              <c:layout>
                <c:manualLayout>
                  <c:x val="3.2390027758253789E-8"/>
                  <c:y val="4.0836723683565189E-3"/>
                </c:manualLayout>
              </c:layout>
              <c:numFmt formatCode="#,##0.0" sourceLinked="0"/>
              <c:spPr>
                <a:noFill/>
                <a:ln>
                  <a:noFill/>
                </a:ln>
                <a:effectLst/>
              </c:spPr>
              <c:txPr>
                <a:bodyPr/>
                <a:lstStyle/>
                <a:p>
                  <a:pPr>
                    <a:defRPr>
                      <a:solidFill>
                        <a:schemeClr val="tx1"/>
                      </a:solidFill>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626-4386-8497-2B5ED9F5A0FF}"/>
                </c:ext>
              </c:extLst>
            </c:dLbl>
            <c:dLbl>
              <c:idx val="3"/>
              <c:layout>
                <c:manualLayout>
                  <c:x val="8.2277148511516269E-4"/>
                  <c:y val="-3.9042360138333466E-4"/>
                </c:manualLayout>
              </c:layout>
              <c:numFmt formatCode="#,##0.0" sourceLinked="0"/>
              <c:spPr>
                <a:noFill/>
                <a:ln>
                  <a:noFill/>
                </a:ln>
                <a:effectLst/>
              </c:spPr>
              <c:txPr>
                <a:bodyPr/>
                <a:lstStyle/>
                <a:p>
                  <a:pPr>
                    <a:defRPr>
                      <a:solidFill>
                        <a:schemeClr val="tx1"/>
                      </a:solidFill>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26-4386-8497-2B5ED9F5A0FF}"/>
                </c:ext>
              </c:extLst>
            </c:dLbl>
            <c:dLbl>
              <c:idx val="4"/>
              <c:layout>
                <c:manualLayout>
                  <c:x val="-3.2390027758253789E-8"/>
                  <c:y val="1.3157170695411572E-3"/>
                </c:manualLayout>
              </c:layout>
              <c:numFmt formatCode="#,##0.0" sourceLinked="0"/>
              <c:spPr>
                <a:noFill/>
                <a:ln>
                  <a:noFill/>
                </a:ln>
                <a:effectLst/>
              </c:spPr>
              <c:txPr>
                <a:bodyPr/>
                <a:lstStyle/>
                <a:p>
                  <a:pPr>
                    <a:defRPr>
                      <a:solidFill>
                        <a:schemeClr val="tx1"/>
                      </a:solidFill>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26-4386-8497-2B5ED9F5A0FF}"/>
                </c:ext>
              </c:extLst>
            </c:dLbl>
            <c:dLbl>
              <c:idx val="5"/>
              <c:layout>
                <c:manualLayout>
                  <c:x val="-1.6454134101193227E-3"/>
                  <c:y val="1.5927967069840217E-3"/>
                </c:manualLayout>
              </c:layout>
              <c:numFmt formatCode="#,##0.0" sourceLinked="0"/>
              <c:spPr>
                <a:noFill/>
                <a:ln>
                  <a:noFill/>
                </a:ln>
                <a:effectLst/>
              </c:spPr>
              <c:txPr>
                <a:bodyPr/>
                <a:lstStyle/>
                <a:p>
                  <a:pPr>
                    <a:defRPr>
                      <a:solidFill>
                        <a:schemeClr val="tx1"/>
                      </a:solidFill>
                    </a:defRPr>
                  </a:pPr>
                  <a:endParaRPr lang="es-CR"/>
                </a:p>
              </c:txPr>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1626-4386-8497-2B5ED9F5A0FF}"/>
                </c:ext>
              </c:extLst>
            </c:dLbl>
            <c:numFmt formatCode="#,##0.0" sourceLinked="0"/>
            <c:spPr>
              <a:noFill/>
              <a:ln>
                <a:noFill/>
              </a:ln>
              <a:effectLst/>
            </c:spPr>
            <c:txPr>
              <a:bodyPr/>
              <a:lstStyle/>
              <a:p>
                <a:pPr>
                  <a:defRPr>
                    <a:solidFill>
                      <a:schemeClr val="bg1"/>
                    </a:solidFill>
                  </a:defRPr>
                </a:pPr>
                <a:endParaRPr lang="es-C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'Cuadro 4'!$C$6:$AB$7</c15:sqref>
                  </c15:fullRef>
                </c:ext>
              </c:extLst>
              <c:f>'Cuadro 4'!$D$6:$AB$7</c:f>
              <c:strCach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strCache>
            </c:strRef>
          </c:cat>
          <c:val>
            <c:numRef>
              <c:extLst>
                <c:ext xmlns:c15="http://schemas.microsoft.com/office/drawing/2012/chart" uri="{02D57815-91ED-43cb-92C2-25804820EDAC}">
                  <c15:fullRef>
                    <c15:sqref>'Cuadro 3'!$C$9:$AB$9</c15:sqref>
                  </c15:fullRef>
                </c:ext>
              </c:extLst>
              <c:f>'Cuadro 3'!$D$9:$AB$9</c:f>
              <c:numCache>
                <c:formatCode>#,##0</c:formatCode>
                <c:ptCount val="25"/>
                <c:pt idx="0">
                  <c:v>2423643</c:v>
                </c:pt>
                <c:pt idx="1">
                  <c:v>4084742</c:v>
                </c:pt>
                <c:pt idx="2">
                  <c:v>5690463</c:v>
                </c:pt>
                <c:pt idx="3">
                  <c:v>5429790</c:v>
                </c:pt>
                <c:pt idx="4">
                  <c:v>5218009</c:v>
                </c:pt>
                <c:pt idx="5">
                  <c:v>6015034</c:v>
                </c:pt>
                <c:pt idx="6">
                  <c:v>6340152</c:v>
                </c:pt>
                <c:pt idx="7">
                  <c:v>5812810</c:v>
                </c:pt>
                <c:pt idx="8">
                  <c:v>7356500</c:v>
                </c:pt>
                <c:pt idx="9">
                  <c:v>8731474</c:v>
                </c:pt>
                <c:pt idx="10">
                  <c:v>9655368</c:v>
                </c:pt>
                <c:pt idx="11">
                  <c:v>11055528</c:v>
                </c:pt>
                <c:pt idx="12">
                  <c:v>13529045</c:v>
                </c:pt>
                <c:pt idx="13">
                  <c:v>15410368</c:v>
                </c:pt>
                <c:pt idx="14">
                  <c:v>17529311</c:v>
                </c:pt>
                <c:pt idx="15">
                  <c:v>19544416</c:v>
                </c:pt>
                <c:pt idx="16">
                  <c:v>21792365</c:v>
                </c:pt>
                <c:pt idx="17">
                  <c:v>24001396</c:v>
                </c:pt>
                <c:pt idx="18">
                  <c:v>25622892</c:v>
                </c:pt>
                <c:pt idx="19">
                  <c:v>28459202</c:v>
                </c:pt>
                <c:pt idx="20">
                  <c:v>28439837</c:v>
                </c:pt>
                <c:pt idx="21">
                  <c:v>32721624</c:v>
                </c:pt>
                <c:pt idx="22">
                  <c:v>35144788</c:v>
                </c:pt>
                <c:pt idx="23">
                  <c:v>36975401</c:v>
                </c:pt>
                <c:pt idx="24">
                  <c:v>37486571</c:v>
                </c:pt>
              </c:numCache>
            </c:numRef>
          </c:val>
          <c:extLst>
            <c:ext xmlns:c16="http://schemas.microsoft.com/office/drawing/2014/chart" uri="{C3380CC4-5D6E-409C-BE32-E72D297353CC}">
              <c16:uniqueId val="{00000001-D887-43CD-AB71-CB3EA9781D57}"/>
            </c:ext>
          </c:extLst>
        </c:ser>
        <c:dLbls>
          <c:showLegendKey val="0"/>
          <c:showVal val="0"/>
          <c:showCatName val="0"/>
          <c:showSerName val="0"/>
          <c:showPercent val="0"/>
          <c:showBubbleSize val="0"/>
        </c:dLbls>
        <c:gapWidth val="25"/>
        <c:axId val="205524104"/>
        <c:axId val="205524496"/>
      </c:barChart>
      <c:lineChart>
        <c:grouping val="standard"/>
        <c:varyColors val="0"/>
        <c:ser>
          <c:idx val="1"/>
          <c:order val="1"/>
          <c:tx>
            <c:v>Valor</c:v>
          </c:tx>
          <c:spPr>
            <a:ln>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1626-4386-8497-2B5ED9F5A0FF}"/>
                </c:ext>
              </c:extLst>
            </c:dLbl>
            <c:dLbl>
              <c:idx val="1"/>
              <c:delete val="1"/>
              <c:extLst>
                <c:ext xmlns:c15="http://schemas.microsoft.com/office/drawing/2012/chart" uri="{CE6537A1-D6FC-4f65-9D91-7224C49458BB}"/>
                <c:ext xmlns:c16="http://schemas.microsoft.com/office/drawing/2014/chart" uri="{C3380CC4-5D6E-409C-BE32-E72D297353CC}">
                  <c16:uniqueId val="{00000003-1626-4386-8497-2B5ED9F5A0FF}"/>
                </c:ext>
              </c:extLst>
            </c:dLbl>
            <c:dLbl>
              <c:idx val="2"/>
              <c:delete val="1"/>
              <c:extLst>
                <c:ext xmlns:c15="http://schemas.microsoft.com/office/drawing/2012/chart" uri="{CE6537A1-D6FC-4f65-9D91-7224C49458BB}"/>
                <c:ext xmlns:c16="http://schemas.microsoft.com/office/drawing/2014/chart" uri="{C3380CC4-5D6E-409C-BE32-E72D297353CC}">
                  <c16:uniqueId val="{00000004-1626-4386-8497-2B5ED9F5A0FF}"/>
                </c:ext>
              </c:extLst>
            </c:dLbl>
            <c:dLbl>
              <c:idx val="3"/>
              <c:delete val="1"/>
              <c:extLst>
                <c:ext xmlns:c15="http://schemas.microsoft.com/office/drawing/2012/chart" uri="{CE6537A1-D6FC-4f65-9D91-7224C49458BB}"/>
                <c:ext xmlns:c16="http://schemas.microsoft.com/office/drawing/2014/chart" uri="{C3380CC4-5D6E-409C-BE32-E72D297353CC}">
                  <c16:uniqueId val="{00000005-1626-4386-8497-2B5ED9F5A0FF}"/>
                </c:ext>
              </c:extLst>
            </c:dLbl>
            <c:dLbl>
              <c:idx val="4"/>
              <c:delete val="1"/>
              <c:extLst>
                <c:ext xmlns:c15="http://schemas.microsoft.com/office/drawing/2012/chart" uri="{CE6537A1-D6FC-4f65-9D91-7224C49458BB}"/>
                <c:ext xmlns:c16="http://schemas.microsoft.com/office/drawing/2014/chart" uri="{C3380CC4-5D6E-409C-BE32-E72D297353CC}">
                  <c16:uniqueId val="{00000006-1626-4386-8497-2B5ED9F5A0FF}"/>
                </c:ext>
              </c:extLst>
            </c:dLbl>
            <c:dLbl>
              <c:idx val="5"/>
              <c:delete val="1"/>
              <c:extLst>
                <c:ext xmlns:c15="http://schemas.microsoft.com/office/drawing/2012/chart" uri="{CE6537A1-D6FC-4f65-9D91-7224C49458BB}"/>
                <c:ext xmlns:c16="http://schemas.microsoft.com/office/drawing/2014/chart" uri="{C3380CC4-5D6E-409C-BE32-E72D297353CC}">
                  <c16:uniqueId val="{0000000C-1626-4386-8497-2B5ED9F5A0FF}"/>
                </c:ext>
              </c:extLst>
            </c:dLbl>
            <c:dLbl>
              <c:idx val="6"/>
              <c:delete val="1"/>
              <c:extLst>
                <c:ext xmlns:c15="http://schemas.microsoft.com/office/drawing/2012/chart" uri="{CE6537A1-D6FC-4f65-9D91-7224C49458BB}"/>
                <c:ext xmlns:c16="http://schemas.microsoft.com/office/drawing/2014/chart" uri="{C3380CC4-5D6E-409C-BE32-E72D297353CC}">
                  <c16:uniqueId val="{00000001-91E5-400C-AACF-B6E999B4DF3A}"/>
                </c:ext>
              </c:extLst>
            </c:dLbl>
            <c:dLbl>
              <c:idx val="7"/>
              <c:delete val="1"/>
              <c:extLst>
                <c:ext xmlns:c15="http://schemas.microsoft.com/office/drawing/2012/chart" uri="{CE6537A1-D6FC-4f65-9D91-7224C49458BB}"/>
                <c:ext xmlns:c16="http://schemas.microsoft.com/office/drawing/2014/chart" uri="{C3380CC4-5D6E-409C-BE32-E72D297353CC}">
                  <c16:uniqueId val="{00000002-91E5-400C-AACF-B6E999B4DF3A}"/>
                </c:ext>
              </c:extLst>
            </c:dLbl>
            <c:dLbl>
              <c:idx val="8"/>
              <c:delete val="1"/>
              <c:extLst>
                <c:ext xmlns:c15="http://schemas.microsoft.com/office/drawing/2012/chart" uri="{CE6537A1-D6FC-4f65-9D91-7224C49458BB}"/>
                <c:ext xmlns:c16="http://schemas.microsoft.com/office/drawing/2014/chart" uri="{C3380CC4-5D6E-409C-BE32-E72D297353CC}">
                  <c16:uniqueId val="{00000003-91E5-400C-AACF-B6E999B4DF3A}"/>
                </c:ext>
              </c:extLst>
            </c:dLbl>
            <c:dLbl>
              <c:idx val="10"/>
              <c:delete val="1"/>
              <c:extLst>
                <c:ext xmlns:c15="http://schemas.microsoft.com/office/drawing/2012/chart" uri="{CE6537A1-D6FC-4f65-9D91-7224C49458BB}"/>
                <c:ext xmlns:c16="http://schemas.microsoft.com/office/drawing/2014/chart" uri="{C3380CC4-5D6E-409C-BE32-E72D297353CC}">
                  <c16:uniqueId val="{00000005-91E5-400C-AACF-B6E999B4DF3A}"/>
                </c:ext>
              </c:extLst>
            </c:dLbl>
            <c:dLbl>
              <c:idx val="11"/>
              <c:delete val="1"/>
              <c:extLst>
                <c:ext xmlns:c15="http://schemas.microsoft.com/office/drawing/2012/chart" uri="{CE6537A1-D6FC-4f65-9D91-7224C49458BB}"/>
                <c:ext xmlns:c16="http://schemas.microsoft.com/office/drawing/2014/chart" uri="{C3380CC4-5D6E-409C-BE32-E72D297353CC}">
                  <c16:uniqueId val="{00000006-91E5-400C-AACF-B6E999B4DF3A}"/>
                </c:ext>
              </c:extLst>
            </c:dLbl>
            <c:dLbl>
              <c:idx val="12"/>
              <c:delete val="1"/>
              <c:extLst>
                <c:ext xmlns:c15="http://schemas.microsoft.com/office/drawing/2012/chart" uri="{CE6537A1-D6FC-4f65-9D91-7224C49458BB}"/>
                <c:ext xmlns:c16="http://schemas.microsoft.com/office/drawing/2014/chart" uri="{C3380CC4-5D6E-409C-BE32-E72D297353CC}">
                  <c16:uniqueId val="{00000007-91E5-400C-AACF-B6E999B4DF3A}"/>
                </c:ext>
              </c:extLst>
            </c:dLbl>
            <c:dLbl>
              <c:idx val="13"/>
              <c:delete val="1"/>
              <c:extLst>
                <c:ext xmlns:c15="http://schemas.microsoft.com/office/drawing/2012/chart" uri="{CE6537A1-D6FC-4f65-9D91-7224C49458BB}"/>
                <c:ext xmlns:c16="http://schemas.microsoft.com/office/drawing/2014/chart" uri="{C3380CC4-5D6E-409C-BE32-E72D297353CC}">
                  <c16:uniqueId val="{00000008-91E5-400C-AACF-B6E999B4DF3A}"/>
                </c:ext>
              </c:extLst>
            </c:dLbl>
            <c:dLbl>
              <c:idx val="14"/>
              <c:layout>
                <c:manualLayout>
                  <c:x val="-2.2359160061800172E-2"/>
                  <c:y val="-5.05975451836786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C8-4074-84C1-FF929DFA3511}"/>
                </c:ext>
              </c:extLst>
            </c:dLbl>
            <c:dLbl>
              <c:idx val="15"/>
              <c:delete val="1"/>
              <c:extLst>
                <c:ext xmlns:c15="http://schemas.microsoft.com/office/drawing/2012/chart" uri="{CE6537A1-D6FC-4f65-9D91-7224C49458BB}"/>
                <c:ext xmlns:c16="http://schemas.microsoft.com/office/drawing/2014/chart" uri="{C3380CC4-5D6E-409C-BE32-E72D297353CC}">
                  <c16:uniqueId val="{0000000A-91E5-400C-AACF-B6E999B4DF3A}"/>
                </c:ext>
              </c:extLst>
            </c:dLbl>
            <c:dLbl>
              <c:idx val="16"/>
              <c:delete val="1"/>
              <c:extLst>
                <c:ext xmlns:c15="http://schemas.microsoft.com/office/drawing/2012/chart" uri="{CE6537A1-D6FC-4f65-9D91-7224C49458BB}"/>
                <c:ext xmlns:c16="http://schemas.microsoft.com/office/drawing/2014/chart" uri="{C3380CC4-5D6E-409C-BE32-E72D297353CC}">
                  <c16:uniqueId val="{0000000B-91E5-400C-AACF-B6E999B4DF3A}"/>
                </c:ext>
              </c:extLst>
            </c:dLbl>
            <c:dLbl>
              <c:idx val="17"/>
              <c:delete val="1"/>
              <c:extLst>
                <c:ext xmlns:c15="http://schemas.microsoft.com/office/drawing/2012/chart" uri="{CE6537A1-D6FC-4f65-9D91-7224C49458BB}"/>
                <c:ext xmlns:c16="http://schemas.microsoft.com/office/drawing/2014/chart" uri="{C3380CC4-5D6E-409C-BE32-E72D297353CC}">
                  <c16:uniqueId val="{0000000C-91E5-400C-AACF-B6E999B4DF3A}"/>
                </c:ext>
              </c:extLst>
            </c:dLbl>
            <c:dLbl>
              <c:idx val="18"/>
              <c:delete val="1"/>
              <c:extLst>
                <c:ext xmlns:c15="http://schemas.microsoft.com/office/drawing/2012/chart" uri="{CE6537A1-D6FC-4f65-9D91-7224C49458BB}"/>
                <c:ext xmlns:c16="http://schemas.microsoft.com/office/drawing/2014/chart" uri="{C3380CC4-5D6E-409C-BE32-E72D297353CC}">
                  <c16:uniqueId val="{0000000D-91E5-400C-AACF-B6E999B4DF3A}"/>
                </c:ext>
              </c:extLst>
            </c:dLbl>
            <c:dLbl>
              <c:idx val="19"/>
              <c:layout>
                <c:manualLayout>
                  <c:x val="-2.2359160061800294E-2"/>
                  <c:y val="-5.13688900425982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1E5-400C-AACF-B6E999B4DF3A}"/>
                </c:ext>
              </c:extLst>
            </c:dLbl>
            <c:dLbl>
              <c:idx val="20"/>
              <c:delete val="1"/>
              <c:extLst>
                <c:ext xmlns:c15="http://schemas.microsoft.com/office/drawing/2012/chart" uri="{CE6537A1-D6FC-4f65-9D91-7224C49458BB}"/>
                <c:ext xmlns:c16="http://schemas.microsoft.com/office/drawing/2014/chart" uri="{C3380CC4-5D6E-409C-BE32-E72D297353CC}">
                  <c16:uniqueId val="{00000010-91E5-400C-AACF-B6E999B4DF3A}"/>
                </c:ext>
              </c:extLst>
            </c:dLbl>
            <c:dLbl>
              <c:idx val="21"/>
              <c:layout>
                <c:manualLayout>
                  <c:x val="-2.4004573471919345E-2"/>
                  <c:y val="-5.13688900425981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1E5-400C-AACF-B6E999B4DF3A}"/>
                </c:ext>
              </c:extLst>
            </c:dLbl>
            <c:dLbl>
              <c:idx val="22"/>
              <c:layout>
                <c:manualLayout>
                  <c:x val="-2.3181866766859818E-2"/>
                  <c:y val="-7.28160280986672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F6-4288-AEB6-9F0E39765FC5}"/>
                </c:ext>
              </c:extLst>
            </c:dLbl>
            <c:dLbl>
              <c:idx val="23"/>
              <c:layout>
                <c:manualLayout>
                  <c:x val="-2.2359160061800172E-2"/>
                  <c:y val="-6.67564418491248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8E-4A50-A710-26F394C937FE}"/>
                </c:ext>
              </c:extLst>
            </c:dLbl>
            <c:dLbl>
              <c:idx val="24"/>
              <c:layout>
                <c:manualLayout>
                  <c:x val="-2.0713746651680881E-2"/>
                  <c:y val="-5.66571314332209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2C-4724-AE12-DD61CE257546}"/>
                </c:ext>
              </c:extLst>
            </c:dLbl>
            <c:numFmt formatCode="&quot;₡&quot;#,##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8100" cap="flat" cmpd="sng" algn="ctr">
                      <a:solidFill>
                        <a:schemeClr val="accent4">
                          <a:shade val="95000"/>
                          <a:satMod val="105000"/>
                        </a:schemeClr>
                      </a:solidFill>
                      <a:prstDash val="solid"/>
                    </a:ln>
                    <a:effectLst/>
                  </c:spPr>
                </c15:leaderLines>
              </c:ext>
            </c:extLst>
          </c:dLbls>
          <c:cat>
            <c:strRef>
              <c:extLst>
                <c:ext xmlns:c15="http://schemas.microsoft.com/office/drawing/2012/chart" uri="{02D57815-91ED-43cb-92C2-25804820EDAC}">
                  <c15:fullRef>
                    <c15:sqref>'Cuadro 4'!$C$6:$AB$7</c15:sqref>
                  </c15:fullRef>
                </c:ext>
              </c:extLst>
              <c:f>'Cuadro 4'!$D$6:$AB$7</c:f>
              <c:strCach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strCache>
            </c:strRef>
          </c:cat>
          <c:val>
            <c:numRef>
              <c:extLst>
                <c:ext xmlns:c15="http://schemas.microsoft.com/office/drawing/2012/chart" uri="{02D57815-91ED-43cb-92C2-25804820EDAC}">
                  <c15:fullRef>
                    <c15:sqref>'Cuadro 4'!$C$10:$AB$10</c15:sqref>
                  </c15:fullRef>
                </c:ext>
              </c:extLst>
              <c:f>'Cuadro 4'!$D$10:$AB$10</c:f>
              <c:numCache>
                <c:formatCode>#,##0.00</c:formatCode>
                <c:ptCount val="25"/>
                <c:pt idx="0">
                  <c:v>223.53844029350066</c:v>
                </c:pt>
                <c:pt idx="1">
                  <c:v>513.38800170810941</c:v>
                </c:pt>
                <c:pt idx="2">
                  <c:v>928.7159692664635</c:v>
                </c:pt>
                <c:pt idx="3">
                  <c:v>1325.5808785139484</c:v>
                </c:pt>
                <c:pt idx="4">
                  <c:v>1796.4210458697794</c:v>
                </c:pt>
                <c:pt idx="5">
                  <c:v>2461.7670243813982</c:v>
                </c:pt>
                <c:pt idx="6">
                  <c:v>3285.269931941496</c:v>
                </c:pt>
                <c:pt idx="7">
                  <c:v>4486.3502786434465</c:v>
                </c:pt>
                <c:pt idx="8">
                  <c:v>5919.6364181056397</c:v>
                </c:pt>
                <c:pt idx="9">
                  <c:v>7103.2984070338798</c:v>
                </c:pt>
                <c:pt idx="10">
                  <c:v>8150.3930931162804</c:v>
                </c:pt>
                <c:pt idx="11">
                  <c:v>9596.6654466630498</c:v>
                </c:pt>
                <c:pt idx="12">
                  <c:v>11344.732137060986</c:v>
                </c:pt>
                <c:pt idx="13">
                  <c:v>12995.584604656498</c:v>
                </c:pt>
                <c:pt idx="14">
                  <c:v>14594.411730207126</c:v>
                </c:pt>
                <c:pt idx="15">
                  <c:v>16240.120677007026</c:v>
                </c:pt>
                <c:pt idx="16">
                  <c:v>17484.250350385086</c:v>
                </c:pt>
                <c:pt idx="17">
                  <c:v>17803.236823375522</c:v>
                </c:pt>
                <c:pt idx="18">
                  <c:v>19123.876518068853</c:v>
                </c:pt>
                <c:pt idx="19">
                  <c:v>19827.411992974321</c:v>
                </c:pt>
                <c:pt idx="20">
                  <c:v>21722.999245072468</c:v>
                </c:pt>
                <c:pt idx="21">
                  <c:v>24176.172152876956</c:v>
                </c:pt>
                <c:pt idx="22">
                  <c:v>25172.749896954032</c:v>
                </c:pt>
                <c:pt idx="23">
                  <c:v>25623.108363333155</c:v>
                </c:pt>
                <c:pt idx="24">
                  <c:v>26425.971308016702</c:v>
                </c:pt>
              </c:numCache>
            </c:numRef>
          </c:val>
          <c:smooth val="0"/>
          <c:extLst>
            <c:ext xmlns:c16="http://schemas.microsoft.com/office/drawing/2014/chart" uri="{C3380CC4-5D6E-409C-BE32-E72D297353CC}">
              <c16:uniqueId val="{00000002-D887-43CD-AB71-CB3EA9781D57}"/>
            </c:ext>
          </c:extLst>
        </c:ser>
        <c:dLbls>
          <c:showLegendKey val="0"/>
          <c:showVal val="0"/>
          <c:showCatName val="0"/>
          <c:showSerName val="0"/>
          <c:showPercent val="0"/>
          <c:showBubbleSize val="0"/>
        </c:dLbls>
        <c:marker val="1"/>
        <c:smooth val="0"/>
        <c:axId val="205524888"/>
        <c:axId val="205527240"/>
      </c:lineChart>
      <c:catAx>
        <c:axId val="205524104"/>
        <c:scaling>
          <c:orientation val="minMax"/>
        </c:scaling>
        <c:delete val="0"/>
        <c:axPos val="b"/>
        <c:numFmt formatCode="General" sourceLinked="1"/>
        <c:majorTickMark val="out"/>
        <c:minorTickMark val="none"/>
        <c:tickLblPos val="nextTo"/>
        <c:spPr>
          <a:ln>
            <a:noFill/>
          </a:ln>
        </c:spPr>
        <c:txPr>
          <a:bodyPr rot="0"/>
          <a:lstStyle/>
          <a:p>
            <a:pPr>
              <a:defRPr/>
            </a:pPr>
            <a:endParaRPr lang="es-CR"/>
          </a:p>
        </c:txPr>
        <c:crossAx val="205524496"/>
        <c:crosses val="autoZero"/>
        <c:auto val="1"/>
        <c:lblAlgn val="ctr"/>
        <c:lblOffset val="100"/>
        <c:noMultiLvlLbl val="0"/>
      </c:catAx>
      <c:valAx>
        <c:axId val="205524496"/>
        <c:scaling>
          <c:orientation val="minMax"/>
        </c:scaling>
        <c:delete val="0"/>
        <c:axPos val="l"/>
        <c:majorGridlines>
          <c:spPr>
            <a:ln>
              <a:solidFill>
                <a:schemeClr val="bg1">
                  <a:lumMod val="75000"/>
                </a:schemeClr>
              </a:solidFill>
            </a:ln>
          </c:spPr>
        </c:majorGridlines>
        <c:title>
          <c:tx>
            <c:rich>
              <a:bodyPr rot="-5400000" vert="horz"/>
              <a:lstStyle/>
              <a:p>
                <a:pPr>
                  <a:defRPr/>
                </a:pPr>
                <a:r>
                  <a:rPr lang="es-CR"/>
                  <a:t>Millones de transacciones</a:t>
                </a:r>
              </a:p>
            </c:rich>
          </c:tx>
          <c:layout>
            <c:manualLayout>
              <c:xMode val="edge"/>
              <c:yMode val="edge"/>
              <c:x val="7.5801734162086179E-3"/>
              <c:y val="0.29984816693801425"/>
            </c:manualLayout>
          </c:layout>
          <c:overlay val="0"/>
        </c:title>
        <c:numFmt formatCode="#,##0" sourceLinked="0"/>
        <c:majorTickMark val="out"/>
        <c:minorTickMark val="none"/>
        <c:tickLblPos val="nextTo"/>
        <c:spPr>
          <a:ln>
            <a:noFill/>
          </a:ln>
        </c:spPr>
        <c:crossAx val="205524104"/>
        <c:crosses val="autoZero"/>
        <c:crossBetween val="between"/>
        <c:dispUnits>
          <c:builtInUnit val="millions"/>
        </c:dispUnits>
      </c:valAx>
      <c:valAx>
        <c:axId val="205527240"/>
        <c:scaling>
          <c:orientation val="minMax"/>
          <c:max val="30000"/>
        </c:scaling>
        <c:delete val="0"/>
        <c:axPos val="r"/>
        <c:title>
          <c:tx>
            <c:rich>
              <a:bodyPr rot="-5400000" vert="horz"/>
              <a:lstStyle/>
              <a:p>
                <a:pPr>
                  <a:defRPr/>
                </a:pPr>
                <a:r>
                  <a:rPr lang="es-CR"/>
                  <a:t>Billones de colones</a:t>
                </a:r>
              </a:p>
            </c:rich>
          </c:tx>
          <c:layout>
            <c:manualLayout>
              <c:xMode val="edge"/>
              <c:yMode val="edge"/>
              <c:x val="0.97867434094391015"/>
              <c:y val="0.34702811528426908"/>
            </c:manualLayout>
          </c:layout>
          <c:overlay val="0"/>
        </c:title>
        <c:numFmt formatCode="&quot;₡&quot;#,##0" sourceLinked="0"/>
        <c:majorTickMark val="out"/>
        <c:minorTickMark val="none"/>
        <c:tickLblPos val="nextTo"/>
        <c:spPr>
          <a:ln>
            <a:noFill/>
          </a:ln>
        </c:spPr>
        <c:crossAx val="205524888"/>
        <c:crosses val="max"/>
        <c:crossBetween val="between"/>
        <c:dispUnits>
          <c:builtInUnit val="thousands"/>
        </c:dispUnits>
      </c:valAx>
      <c:catAx>
        <c:axId val="205524888"/>
        <c:scaling>
          <c:orientation val="minMax"/>
        </c:scaling>
        <c:delete val="1"/>
        <c:axPos val="b"/>
        <c:numFmt formatCode="General" sourceLinked="1"/>
        <c:majorTickMark val="out"/>
        <c:minorTickMark val="none"/>
        <c:tickLblPos val="nextTo"/>
        <c:crossAx val="205527240"/>
        <c:crosses val="autoZero"/>
        <c:auto val="1"/>
        <c:lblAlgn val="ctr"/>
        <c:lblOffset val="100"/>
        <c:noMultiLvlLbl val="0"/>
      </c:catAx>
      <c:spPr>
        <a:noFill/>
        <a:ln w="25400">
          <a:noFill/>
        </a:ln>
      </c:spPr>
    </c:plotArea>
    <c:legend>
      <c:legendPos val="b"/>
      <c:layout>
        <c:manualLayout>
          <c:xMode val="edge"/>
          <c:yMode val="edge"/>
          <c:x val="0.36573180409215611"/>
          <c:y val="0.91769673102849347"/>
          <c:w val="0.27593790183878186"/>
          <c:h val="4.3401256661099182E-2"/>
        </c:manualLayout>
      </c:layout>
      <c:overlay val="0"/>
    </c:legend>
    <c:plotVisOnly val="1"/>
    <c:dispBlanksAs val="gap"/>
    <c:showDLblsOverMax val="0"/>
  </c:chart>
  <c:spPr>
    <a:solidFill>
      <a:schemeClr val="bg1"/>
    </a:solidFill>
    <a:ln>
      <a:solidFill>
        <a:sysClr val="windowText" lastClr="000000"/>
      </a:solidFill>
    </a:ln>
  </c:spPr>
  <c:txPr>
    <a:bodyPr/>
    <a:lstStyle/>
    <a:p>
      <a:pPr>
        <a:defRPr sz="1400" b="1"/>
      </a:pPr>
      <a:endParaRPr lang="es-CR"/>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manualLayout>
          <c:layoutTarget val="inner"/>
          <c:xMode val="edge"/>
          <c:yMode val="edge"/>
          <c:x val="6.5218529829026914E-2"/>
          <c:y val="0.20158919020242955"/>
          <c:w val="0.85771226129722422"/>
          <c:h val="0.64068638274956591"/>
        </c:manualLayout>
      </c:layout>
      <c:barChart>
        <c:barDir val="col"/>
        <c:grouping val="clustered"/>
        <c:varyColors val="0"/>
        <c:ser>
          <c:idx val="0"/>
          <c:order val="0"/>
          <c:tx>
            <c:v>Cantidad</c:v>
          </c:tx>
          <c:spPr>
            <a:solidFill>
              <a:srgbClr val="000066"/>
            </a:solidFill>
            <a:ln>
              <a:noFill/>
            </a:ln>
            <a:effectLst>
              <a:innerShdw blurRad="63500" dist="50800" dir="16200000">
                <a:srgbClr val="000066">
                  <a:alpha val="50000"/>
                </a:srgbClr>
              </a:innerShdw>
            </a:effectLst>
            <a:scene3d>
              <a:camera prst="orthographicFront"/>
              <a:lightRig rig="threePt" dir="t"/>
            </a:scene3d>
            <a:sp3d/>
          </c:spPr>
          <c:invertIfNegative val="0"/>
          <c:dLbls>
            <c:dLbl>
              <c:idx val="0"/>
              <c:layout>
                <c:manualLayout>
                  <c:x val="1.2287135004271038E-3"/>
                  <c:y val="-4.6515286098496998E-2"/>
                </c:manualLayout>
              </c:layout>
              <c:numFmt formatCode="#,##0.00" sourceLinked="0"/>
              <c:spPr>
                <a:noFill/>
                <a:ln>
                  <a:noFill/>
                </a:ln>
                <a:effectLst/>
              </c:spPr>
              <c:txPr>
                <a:bodyPr wrap="square" lIns="38100" tIns="19050" rIns="38100" bIns="19050" anchor="ctr">
                  <a:noAutofit/>
                </a:bodyPr>
                <a:lstStyle/>
                <a:p>
                  <a:pPr>
                    <a:defRPr sz="1200">
                      <a:solidFill>
                        <a:schemeClr val="tx1"/>
                      </a:solidFill>
                    </a:defRPr>
                  </a:pPr>
                  <a:endParaRPr lang="es-CR"/>
                </a:p>
              </c:txPr>
              <c:dLblPos val="outEnd"/>
              <c:showLegendKey val="0"/>
              <c:showVal val="1"/>
              <c:showCatName val="0"/>
              <c:showSerName val="0"/>
              <c:showPercent val="0"/>
              <c:showBubbleSize val="0"/>
              <c:extLst>
                <c:ext xmlns:c15="http://schemas.microsoft.com/office/drawing/2012/chart" uri="{CE6537A1-D6FC-4f65-9D91-7224C49458BB}">
                  <c15:layout>
                    <c:manualLayout>
                      <c:w val="2.6588662284090708E-2"/>
                      <c:h val="4.0904687057086581E-2"/>
                    </c:manualLayout>
                  </c15:layout>
                </c:ext>
                <c:ext xmlns:c16="http://schemas.microsoft.com/office/drawing/2014/chart" uri="{C3380CC4-5D6E-409C-BE32-E72D297353CC}">
                  <c16:uniqueId val="{00000008-D808-425B-A31C-D475579645B2}"/>
                </c:ext>
              </c:extLst>
            </c:dLbl>
            <c:dLbl>
              <c:idx val="1"/>
              <c:layout>
                <c:manualLayout>
                  <c:x val="-1.5120864205615495E-17"/>
                  <c:y val="-2.0510942759605594E-2"/>
                </c:manualLayout>
              </c:layout>
              <c:numFmt formatCode="#,##0.0" sourceLinked="0"/>
              <c:spPr>
                <a:noFill/>
                <a:ln>
                  <a:noFill/>
                </a:ln>
                <a:effectLst/>
              </c:spPr>
              <c:txPr>
                <a:bodyPr wrap="square" lIns="38100" tIns="19050" rIns="38100" bIns="19050" anchor="ctr">
                  <a:spAutoFit/>
                </a:bodyPr>
                <a:lstStyle/>
                <a:p>
                  <a:pPr>
                    <a:defRPr sz="1200">
                      <a:solidFill>
                        <a:schemeClr val="tx1"/>
                      </a:solidFill>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08-425B-A31C-D475579645B2}"/>
                </c:ext>
              </c:extLst>
            </c:dLbl>
            <c:dLbl>
              <c:idx val="2"/>
              <c:numFmt formatCode="#,##0.0" sourceLinked="0"/>
              <c:spPr>
                <a:noFill/>
                <a:ln>
                  <a:noFill/>
                </a:ln>
                <a:effectLst/>
              </c:spPr>
              <c:txPr>
                <a:bodyPr wrap="square" lIns="38100" tIns="19050" rIns="38100" bIns="19050" anchor="ctr">
                  <a:spAutoFit/>
                </a:bodyPr>
                <a:lstStyle/>
                <a:p>
                  <a:pPr>
                    <a:defRPr sz="1200">
                      <a:solidFill>
                        <a:schemeClr val="tx1"/>
                      </a:solidFill>
                    </a:defRPr>
                  </a:pPr>
                  <a:endParaRPr lang="es-CR"/>
                </a:p>
              </c:txPr>
              <c:dLblPos val="ctr"/>
              <c:showLegendKey val="0"/>
              <c:showVal val="1"/>
              <c:showCatName val="0"/>
              <c:showSerName val="0"/>
              <c:showPercent val="0"/>
              <c:showBubbleSize val="0"/>
              <c:extLst>
                <c:ext xmlns:c16="http://schemas.microsoft.com/office/drawing/2014/chart" uri="{C3380CC4-5D6E-409C-BE32-E72D297353CC}">
                  <c16:uniqueId val="{0000000C-D808-425B-A31C-D475579645B2}"/>
                </c:ext>
              </c:extLst>
            </c:dLbl>
            <c:dLbl>
              <c:idx val="3"/>
              <c:numFmt formatCode="#,##0.0" sourceLinked="0"/>
              <c:spPr>
                <a:noFill/>
                <a:ln>
                  <a:noFill/>
                </a:ln>
                <a:effectLst/>
              </c:spPr>
              <c:txPr>
                <a:bodyPr wrap="square" lIns="38100" tIns="19050" rIns="38100" bIns="19050" anchor="ctr">
                  <a:spAutoFit/>
                </a:bodyPr>
                <a:lstStyle/>
                <a:p>
                  <a:pPr>
                    <a:defRPr sz="1200">
                      <a:solidFill>
                        <a:schemeClr val="tx1"/>
                      </a:solidFill>
                    </a:defRPr>
                  </a:pPr>
                  <a:endParaRPr lang="es-CR"/>
                </a:p>
              </c:txPr>
              <c:dLblPos val="ctr"/>
              <c:showLegendKey val="0"/>
              <c:showVal val="1"/>
              <c:showCatName val="0"/>
              <c:showSerName val="0"/>
              <c:showPercent val="0"/>
              <c:showBubbleSize val="0"/>
              <c:extLst>
                <c:ext xmlns:c16="http://schemas.microsoft.com/office/drawing/2014/chart" uri="{C3380CC4-5D6E-409C-BE32-E72D297353CC}">
                  <c16:uniqueId val="{0000000B-D808-425B-A31C-D475579645B2}"/>
                </c:ext>
              </c:extLst>
            </c:dLbl>
            <c:dLbl>
              <c:idx val="4"/>
              <c:numFmt formatCode="#,##0.0" sourceLinked="0"/>
              <c:spPr>
                <a:noFill/>
                <a:ln>
                  <a:noFill/>
                </a:ln>
                <a:effectLst/>
              </c:spPr>
              <c:txPr>
                <a:bodyPr wrap="square" lIns="38100" tIns="19050" rIns="38100" bIns="19050" anchor="ctr">
                  <a:spAutoFit/>
                </a:bodyPr>
                <a:lstStyle/>
                <a:p>
                  <a:pPr>
                    <a:defRPr sz="1200">
                      <a:solidFill>
                        <a:schemeClr val="tx1"/>
                      </a:solidFill>
                    </a:defRPr>
                  </a:pPr>
                  <a:endParaRPr lang="es-CR"/>
                </a:p>
              </c:txPr>
              <c:dLblPos val="ctr"/>
              <c:showLegendKey val="0"/>
              <c:showVal val="1"/>
              <c:showCatName val="0"/>
              <c:showSerName val="0"/>
              <c:showPercent val="0"/>
              <c:showBubbleSize val="0"/>
              <c:extLst>
                <c:ext xmlns:c16="http://schemas.microsoft.com/office/drawing/2014/chart" uri="{C3380CC4-5D6E-409C-BE32-E72D297353CC}">
                  <c16:uniqueId val="{0000000A-D808-425B-A31C-D475579645B2}"/>
                </c:ext>
              </c:extLst>
            </c:dLbl>
            <c:dLbl>
              <c:idx val="5"/>
              <c:layout>
                <c:manualLayout>
                  <c:x val="0"/>
                  <c:y val="2.1443782653950603E-3"/>
                </c:manualLayout>
              </c:layout>
              <c:numFmt formatCode="#,##0.0" sourceLinked="0"/>
              <c:spPr>
                <a:noFill/>
                <a:ln>
                  <a:noFill/>
                </a:ln>
                <a:effectLst/>
              </c:spPr>
              <c:txPr>
                <a:bodyPr wrap="square" lIns="38100" tIns="19050" rIns="38100" bIns="19050" anchor="ctr">
                  <a:spAutoFit/>
                </a:bodyPr>
                <a:lstStyle/>
                <a:p>
                  <a:pPr>
                    <a:defRPr sz="1200">
                      <a:solidFill>
                        <a:schemeClr val="tx1"/>
                      </a:solidFill>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08-425B-A31C-D475579645B2}"/>
                </c:ext>
              </c:extLst>
            </c:dLbl>
            <c:dLbl>
              <c:idx val="6"/>
              <c:layout>
                <c:manualLayout>
                  <c:x val="0"/>
                  <c:y val="6.4999939704625939E-3"/>
                </c:manualLayout>
              </c:layout>
              <c:numFmt formatCode="#,##0.0" sourceLinked="0"/>
              <c:spPr>
                <a:noFill/>
                <a:ln>
                  <a:noFill/>
                </a:ln>
                <a:effectLst/>
              </c:spPr>
              <c:txPr>
                <a:bodyPr wrap="square" lIns="38100" tIns="19050" rIns="38100" bIns="19050" anchor="ctr">
                  <a:spAutoFit/>
                </a:bodyPr>
                <a:lstStyle/>
                <a:p>
                  <a:pPr>
                    <a:defRPr sz="1200">
                      <a:solidFill>
                        <a:schemeClr val="tx1"/>
                      </a:solidFill>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71-4F24-86B8-AD14BB953ECE}"/>
                </c:ext>
              </c:extLst>
            </c:dLbl>
            <c:dLbl>
              <c:idx val="7"/>
              <c:layout>
                <c:manualLayout>
                  <c:x val="0"/>
                  <c:y val="4.959332678276248E-3"/>
                </c:manualLayout>
              </c:layout>
              <c:numFmt formatCode="#,##0.0" sourceLinked="0"/>
              <c:spPr>
                <a:noFill/>
                <a:ln>
                  <a:noFill/>
                </a:ln>
                <a:effectLst/>
              </c:spPr>
              <c:txPr>
                <a:bodyPr wrap="square" lIns="38100" tIns="19050" rIns="38100" bIns="19050" anchor="ctr">
                  <a:spAutoFit/>
                </a:bodyPr>
                <a:lstStyle/>
                <a:p>
                  <a:pPr>
                    <a:defRPr sz="1200">
                      <a:solidFill>
                        <a:schemeClr val="tx1"/>
                      </a:solidFill>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B3-49AA-89A6-70405D13870C}"/>
                </c:ext>
              </c:extLst>
            </c:dLbl>
            <c:dLbl>
              <c:idx val="17"/>
              <c:layout>
                <c:manualLayout>
                  <c:x val="0"/>
                  <c:y val="0.2805473537734142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08-425B-A31C-D475579645B2}"/>
                </c:ext>
              </c:extLst>
            </c:dLbl>
            <c:dLbl>
              <c:idx val="18"/>
              <c:layout>
                <c:manualLayout>
                  <c:x val="0"/>
                  <c:y val="0.3698983816874248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08-425B-A31C-D475579645B2}"/>
                </c:ext>
              </c:extLst>
            </c:dLbl>
            <c:dLbl>
              <c:idx val="23"/>
              <c:layout>
                <c:manualLayout>
                  <c:x val="0"/>
                  <c:y val="0.28556130788892181"/>
                </c:manualLayout>
              </c:layout>
              <c:numFmt formatCode="#,##0" sourceLinked="0"/>
              <c:spPr>
                <a:noFill/>
                <a:ln>
                  <a:noFill/>
                </a:ln>
                <a:effectLst/>
              </c:spPr>
              <c:txPr>
                <a:bodyPr wrap="square" lIns="38100" tIns="19050" rIns="38100" bIns="19050" anchor="ctr">
                  <a:spAutoFit/>
                </a:bodyPr>
                <a:lstStyle/>
                <a:p>
                  <a:pPr>
                    <a:defRPr sz="1200">
                      <a:solidFill>
                        <a:schemeClr val="bg1"/>
                      </a:solidFill>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DD-4BF1-835B-20C4EA075141}"/>
                </c:ext>
              </c:extLst>
            </c:dLbl>
            <c:numFmt formatCode="#,##0.0" sourceLinked="0"/>
            <c:spPr>
              <a:noFill/>
              <a:ln>
                <a:noFill/>
              </a:ln>
              <a:effectLst/>
            </c:spPr>
            <c:txPr>
              <a:bodyPr wrap="square" lIns="38100" tIns="19050" rIns="38100" bIns="19050" anchor="ctr">
                <a:spAutoFit/>
              </a:bodyPr>
              <a:lstStyle/>
              <a:p>
                <a:pPr>
                  <a:defRPr sz="1200">
                    <a:solidFill>
                      <a:schemeClr val="bg1"/>
                    </a:solidFill>
                  </a:defRPr>
                </a:pPr>
                <a:endParaRPr lang="es-C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'Cuadro 4'!$C$6:$AB$7</c15:sqref>
                  </c15:fullRef>
                </c:ext>
              </c:extLst>
              <c:f>'Cuadro 4'!$D$6:$AB$7</c:f>
              <c:strCach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strCache>
            </c:strRef>
          </c:cat>
          <c:val>
            <c:numRef>
              <c:extLst>
                <c:ext xmlns:c15="http://schemas.microsoft.com/office/drawing/2012/chart" uri="{02D57815-91ED-43cb-92C2-25804820EDAC}">
                  <c15:fullRef>
                    <c15:sqref>'Cuadro 3'!$C$30:$AB$30</c15:sqref>
                  </c15:fullRef>
                </c:ext>
              </c:extLst>
              <c:f>'Cuadro 3'!$D$30:$AB$30</c:f>
              <c:numCache>
                <c:formatCode>#,##0</c:formatCode>
                <c:ptCount val="25"/>
                <c:pt idx="0">
                  <c:v>17</c:v>
                </c:pt>
                <c:pt idx="1">
                  <c:v>2005</c:v>
                </c:pt>
                <c:pt idx="2">
                  <c:v>9036</c:v>
                </c:pt>
                <c:pt idx="3">
                  <c:v>13579</c:v>
                </c:pt>
                <c:pt idx="4">
                  <c:v>14717</c:v>
                </c:pt>
                <c:pt idx="5">
                  <c:v>20719</c:v>
                </c:pt>
                <c:pt idx="6">
                  <c:v>36017</c:v>
                </c:pt>
                <c:pt idx="7">
                  <c:v>48278</c:v>
                </c:pt>
                <c:pt idx="8">
                  <c:v>63712</c:v>
                </c:pt>
                <c:pt idx="9">
                  <c:v>100404</c:v>
                </c:pt>
                <c:pt idx="10">
                  <c:v>114145</c:v>
                </c:pt>
                <c:pt idx="11">
                  <c:v>149009</c:v>
                </c:pt>
                <c:pt idx="12">
                  <c:v>192376</c:v>
                </c:pt>
                <c:pt idx="13">
                  <c:v>240729</c:v>
                </c:pt>
                <c:pt idx="14">
                  <c:v>288083</c:v>
                </c:pt>
                <c:pt idx="15">
                  <c:v>347867</c:v>
                </c:pt>
                <c:pt idx="16">
                  <c:v>449018</c:v>
                </c:pt>
                <c:pt idx="17">
                  <c:v>654934</c:v>
                </c:pt>
                <c:pt idx="18">
                  <c:v>865388</c:v>
                </c:pt>
                <c:pt idx="19">
                  <c:v>683142</c:v>
                </c:pt>
                <c:pt idx="20">
                  <c:v>722934</c:v>
                </c:pt>
                <c:pt idx="21">
                  <c:v>739508</c:v>
                </c:pt>
                <c:pt idx="22">
                  <c:v>867429</c:v>
                </c:pt>
                <c:pt idx="23">
                  <c:v>1165091</c:v>
                </c:pt>
                <c:pt idx="24">
                  <c:v>1177107</c:v>
                </c:pt>
              </c:numCache>
            </c:numRef>
          </c:val>
          <c:extLst>
            <c:ext xmlns:c16="http://schemas.microsoft.com/office/drawing/2014/chart" uri="{C3380CC4-5D6E-409C-BE32-E72D297353CC}">
              <c16:uniqueId val="{00000002-7071-4F24-86B8-AD14BB953ECE}"/>
            </c:ext>
          </c:extLst>
        </c:ser>
        <c:dLbls>
          <c:dLblPos val="outEnd"/>
          <c:showLegendKey val="0"/>
          <c:showVal val="1"/>
          <c:showCatName val="0"/>
          <c:showSerName val="0"/>
          <c:showPercent val="0"/>
          <c:showBubbleSize val="0"/>
        </c:dLbls>
        <c:gapWidth val="20"/>
        <c:axId val="205524104"/>
        <c:axId val="205524496"/>
      </c:barChart>
      <c:lineChart>
        <c:grouping val="standard"/>
        <c:varyColors val="0"/>
        <c:ser>
          <c:idx val="1"/>
          <c:order val="1"/>
          <c:tx>
            <c:v>Valor</c:v>
          </c:tx>
          <c:spPr>
            <a:ln>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3-D019-46E1-B7A9-101DFA5F40B7}"/>
                </c:ext>
              </c:extLst>
            </c:dLbl>
            <c:dLbl>
              <c:idx val="2"/>
              <c:layout>
                <c:manualLayout>
                  <c:x val="-2.0078715577253155E-2"/>
                  <c:y val="-4.43990711154172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08-425B-A31C-D475579645B2}"/>
                </c:ext>
              </c:extLst>
            </c:dLbl>
            <c:dLbl>
              <c:idx val="3"/>
              <c:delete val="1"/>
              <c:extLst>
                <c:ext xmlns:c15="http://schemas.microsoft.com/office/drawing/2012/chart" uri="{CE6537A1-D6FC-4f65-9D91-7224C49458BB}"/>
                <c:ext xmlns:c16="http://schemas.microsoft.com/office/drawing/2014/chart" uri="{C3380CC4-5D6E-409C-BE32-E72D297353CC}">
                  <c16:uniqueId val="{00000005-D808-425B-A31C-D475579645B2}"/>
                </c:ext>
              </c:extLst>
            </c:dLbl>
            <c:dLbl>
              <c:idx val="4"/>
              <c:layout>
                <c:manualLayout>
                  <c:x val="-2.0355152734431767E-2"/>
                  <c:y val="-5.99079572034120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08-425B-A31C-D475579645B2}"/>
                </c:ext>
              </c:extLst>
            </c:dLbl>
            <c:dLbl>
              <c:idx val="5"/>
              <c:delete val="1"/>
              <c:extLst>
                <c:ext xmlns:c15="http://schemas.microsoft.com/office/drawing/2012/chart" uri="{CE6537A1-D6FC-4f65-9D91-7224C49458BB}"/>
                <c:ext xmlns:c16="http://schemas.microsoft.com/office/drawing/2014/chart" uri="{C3380CC4-5D6E-409C-BE32-E72D297353CC}">
                  <c16:uniqueId val="{00000007-D808-425B-A31C-D475579645B2}"/>
                </c:ext>
              </c:extLst>
            </c:dLbl>
            <c:dLbl>
              <c:idx val="6"/>
              <c:delete val="1"/>
              <c:extLst>
                <c:ext xmlns:c15="http://schemas.microsoft.com/office/drawing/2012/chart" uri="{CE6537A1-D6FC-4f65-9D91-7224C49458BB}"/>
                <c:ext xmlns:c16="http://schemas.microsoft.com/office/drawing/2014/chart" uri="{C3380CC4-5D6E-409C-BE32-E72D297353CC}">
                  <c16:uniqueId val="{00000012-64B3-49AA-89A6-70405D13870C}"/>
                </c:ext>
              </c:extLst>
            </c:dLbl>
            <c:dLbl>
              <c:idx val="7"/>
              <c:delete val="1"/>
              <c:extLst>
                <c:ext xmlns:c15="http://schemas.microsoft.com/office/drawing/2012/chart" uri="{CE6537A1-D6FC-4f65-9D91-7224C49458BB}"/>
                <c:ext xmlns:c16="http://schemas.microsoft.com/office/drawing/2014/chart" uri="{C3380CC4-5D6E-409C-BE32-E72D297353CC}">
                  <c16:uniqueId val="{00000001-D019-46E1-B7A9-101DFA5F40B7}"/>
                </c:ext>
              </c:extLst>
            </c:dLbl>
            <c:dLbl>
              <c:idx val="8"/>
              <c:delete val="1"/>
              <c:extLst>
                <c:ext xmlns:c15="http://schemas.microsoft.com/office/drawing/2012/chart" uri="{CE6537A1-D6FC-4f65-9D91-7224C49458BB}"/>
                <c:ext xmlns:c16="http://schemas.microsoft.com/office/drawing/2014/chart" uri="{C3380CC4-5D6E-409C-BE32-E72D297353CC}">
                  <c16:uniqueId val="{00000002-D019-46E1-B7A9-101DFA5F40B7}"/>
                </c:ext>
              </c:extLst>
            </c:dLbl>
            <c:dLbl>
              <c:idx val="9"/>
              <c:layout>
                <c:manualLayout>
                  <c:x val="-2.2812515237582511E-2"/>
                  <c:y val="2.73295270415593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B3-49AA-89A6-70405D13870C}"/>
                </c:ext>
              </c:extLst>
            </c:dLbl>
            <c:dLbl>
              <c:idx val="10"/>
              <c:delete val="1"/>
              <c:extLst>
                <c:ext xmlns:c15="http://schemas.microsoft.com/office/drawing/2012/chart" uri="{CE6537A1-D6FC-4f65-9D91-7224C49458BB}"/>
                <c:ext xmlns:c16="http://schemas.microsoft.com/office/drawing/2014/chart" uri="{C3380CC4-5D6E-409C-BE32-E72D297353CC}">
                  <c16:uniqueId val="{00000004-D019-46E1-B7A9-101DFA5F40B7}"/>
                </c:ext>
              </c:extLst>
            </c:dLbl>
            <c:dLbl>
              <c:idx val="11"/>
              <c:delete val="1"/>
              <c:extLst>
                <c:ext xmlns:c15="http://schemas.microsoft.com/office/drawing/2012/chart" uri="{CE6537A1-D6FC-4f65-9D91-7224C49458BB}"/>
                <c:ext xmlns:c16="http://schemas.microsoft.com/office/drawing/2014/chart" uri="{C3380CC4-5D6E-409C-BE32-E72D297353CC}">
                  <c16:uniqueId val="{00000006-64B3-49AA-89A6-70405D13870C}"/>
                </c:ext>
              </c:extLst>
            </c:dLbl>
            <c:dLbl>
              <c:idx val="12"/>
              <c:delete val="1"/>
              <c:extLst>
                <c:ext xmlns:c15="http://schemas.microsoft.com/office/drawing/2012/chart" uri="{CE6537A1-D6FC-4f65-9D91-7224C49458BB}"/>
                <c:ext xmlns:c16="http://schemas.microsoft.com/office/drawing/2014/chart" uri="{C3380CC4-5D6E-409C-BE32-E72D297353CC}">
                  <c16:uniqueId val="{00000005-D019-46E1-B7A9-101DFA5F40B7}"/>
                </c:ext>
              </c:extLst>
            </c:dLbl>
            <c:dLbl>
              <c:idx val="13"/>
              <c:delete val="1"/>
              <c:extLst>
                <c:ext xmlns:c15="http://schemas.microsoft.com/office/drawing/2012/chart" uri="{CE6537A1-D6FC-4f65-9D91-7224C49458BB}"/>
                <c:ext xmlns:c16="http://schemas.microsoft.com/office/drawing/2014/chart" uri="{C3380CC4-5D6E-409C-BE32-E72D297353CC}">
                  <c16:uniqueId val="{00000006-D019-46E1-B7A9-101DFA5F40B7}"/>
                </c:ext>
              </c:extLst>
            </c:dLbl>
            <c:dLbl>
              <c:idx val="14"/>
              <c:layout>
                <c:manualLayout>
                  <c:x val="-2.199339440319888E-2"/>
                  <c:y val="2.5390916280559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B3-49AA-89A6-70405D13870C}"/>
                </c:ext>
              </c:extLst>
            </c:dLbl>
            <c:dLbl>
              <c:idx val="15"/>
              <c:delete val="1"/>
              <c:extLst>
                <c:ext xmlns:c15="http://schemas.microsoft.com/office/drawing/2012/chart" uri="{CE6537A1-D6FC-4f65-9D91-7224C49458BB}"/>
                <c:ext xmlns:c16="http://schemas.microsoft.com/office/drawing/2014/chart" uri="{C3380CC4-5D6E-409C-BE32-E72D297353CC}">
                  <c16:uniqueId val="{00000007-D019-46E1-B7A9-101DFA5F40B7}"/>
                </c:ext>
              </c:extLst>
            </c:dLbl>
            <c:dLbl>
              <c:idx val="16"/>
              <c:delete val="1"/>
              <c:extLst>
                <c:ext xmlns:c15="http://schemas.microsoft.com/office/drawing/2012/chart" uri="{CE6537A1-D6FC-4f65-9D91-7224C49458BB}"/>
                <c:ext xmlns:c16="http://schemas.microsoft.com/office/drawing/2014/chart" uri="{C3380CC4-5D6E-409C-BE32-E72D297353CC}">
                  <c16:uniqueId val="{00000008-D019-46E1-B7A9-101DFA5F40B7}"/>
                </c:ext>
              </c:extLst>
            </c:dLbl>
            <c:dLbl>
              <c:idx val="17"/>
              <c:delete val="1"/>
              <c:extLst>
                <c:ext xmlns:c15="http://schemas.microsoft.com/office/drawing/2012/chart" uri="{CE6537A1-D6FC-4f65-9D91-7224C49458BB}"/>
                <c:ext xmlns:c16="http://schemas.microsoft.com/office/drawing/2014/chart" uri="{C3380CC4-5D6E-409C-BE32-E72D297353CC}">
                  <c16:uniqueId val="{0000000B-64B3-49AA-89A6-70405D13870C}"/>
                </c:ext>
              </c:extLst>
            </c:dLbl>
            <c:dLbl>
              <c:idx val="18"/>
              <c:delete val="1"/>
              <c:extLst>
                <c:ext xmlns:c15="http://schemas.microsoft.com/office/drawing/2012/chart" uri="{CE6537A1-D6FC-4f65-9D91-7224C49458BB}"/>
                <c:ext xmlns:c16="http://schemas.microsoft.com/office/drawing/2014/chart" uri="{C3380CC4-5D6E-409C-BE32-E72D297353CC}">
                  <c16:uniqueId val="{0000000C-64B3-49AA-89A6-70405D13870C}"/>
                </c:ext>
              </c:extLst>
            </c:dLbl>
            <c:dLbl>
              <c:idx val="19"/>
              <c:layout>
                <c:manualLayout>
                  <c:x val="-2.3093950294233674E-2"/>
                  <c:y val="-3.8331826853883144E-2"/>
                </c:manualLayout>
              </c:layout>
              <c:numFmt formatCode="&quot;₡&quot;#,##0.0" sourceLinked="0"/>
              <c:spPr>
                <a:noFill/>
                <a:ln>
                  <a:noFill/>
                </a:ln>
                <a:effectLst/>
              </c:spPr>
              <c:txPr>
                <a:bodyPr wrap="square" lIns="38100" tIns="19050" rIns="38100" bIns="19050" anchor="ctr">
                  <a:spAutoFit/>
                </a:bodyPr>
                <a:lstStyle/>
                <a:p>
                  <a:pPr>
                    <a:defRPr sz="1200">
                      <a:solidFill>
                        <a:sysClr val="windowText" lastClr="000000"/>
                      </a:solidFill>
                    </a:defRPr>
                  </a:pPr>
                  <a:endParaRPr lang="es-C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B3-49AA-89A6-70405D13870C}"/>
                </c:ext>
              </c:extLst>
            </c:dLbl>
            <c:dLbl>
              <c:idx val="20"/>
              <c:delete val="1"/>
              <c:extLst>
                <c:ext xmlns:c15="http://schemas.microsoft.com/office/drawing/2012/chart" uri="{CE6537A1-D6FC-4f65-9D91-7224C49458BB}"/>
                <c:ext xmlns:c16="http://schemas.microsoft.com/office/drawing/2014/chart" uri="{C3380CC4-5D6E-409C-BE32-E72D297353CC}">
                  <c16:uniqueId val="{0000000E-64B3-49AA-89A6-70405D13870C}"/>
                </c:ext>
              </c:extLst>
            </c:dLbl>
            <c:dLbl>
              <c:idx val="21"/>
              <c:layout>
                <c:manualLayout>
                  <c:x val="-2.4743518172393213E-2"/>
                  <c:y val="-4.4384220567654238E-2"/>
                </c:manualLayout>
              </c:layout>
              <c:numFmt formatCode="&quot;₡&quot;#,##0.0" sourceLinked="0"/>
              <c:spPr>
                <a:noFill/>
                <a:ln>
                  <a:noFill/>
                </a:ln>
                <a:effectLst/>
              </c:spPr>
              <c:txPr>
                <a:bodyPr wrap="square" lIns="38100" tIns="19050" rIns="38100" bIns="19050" anchor="ctr">
                  <a:spAutoFit/>
                </a:bodyPr>
                <a:lstStyle/>
                <a:p>
                  <a:pPr>
                    <a:defRPr sz="1200">
                      <a:solidFill>
                        <a:sysClr val="windowText" lastClr="000000"/>
                      </a:solidFill>
                    </a:defRPr>
                  </a:pPr>
                  <a:endParaRPr lang="es-C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B3-49AA-89A6-70405D13870C}"/>
                </c:ext>
              </c:extLst>
            </c:dLbl>
            <c:dLbl>
              <c:idx val="22"/>
              <c:layout>
                <c:manualLayout>
                  <c:x val="-2.4619800581531126E-2"/>
                  <c:y val="-5.2257415770854222E-2"/>
                </c:manualLayout>
              </c:layout>
              <c:numFmt formatCode="&quot;₡&quot;#,##0.0" sourceLinked="0"/>
              <c:spPr>
                <a:noFill/>
                <a:ln>
                  <a:noFill/>
                </a:ln>
                <a:effectLst/>
              </c:spPr>
              <c:txPr>
                <a:bodyPr wrap="square" lIns="38100" tIns="19050" rIns="38100" bIns="19050" anchor="ctr">
                  <a:spAutoFit/>
                </a:bodyPr>
                <a:lstStyle/>
                <a:p>
                  <a:pPr>
                    <a:defRPr sz="1200">
                      <a:solidFill>
                        <a:sysClr val="windowText" lastClr="000000"/>
                      </a:solidFill>
                    </a:defRPr>
                  </a:pPr>
                  <a:endParaRPr lang="es-C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6E-4906-AB25-2BECEADDC240}"/>
                </c:ext>
              </c:extLst>
            </c:dLbl>
            <c:dLbl>
              <c:idx val="23"/>
              <c:layout>
                <c:manualLayout>
                  <c:x val="-2.3795016642451358E-2"/>
                  <c:y val="-5.2257415770854222E-2"/>
                </c:manualLayout>
              </c:layout>
              <c:numFmt formatCode="&quot;₡&quot;#,##0.0" sourceLinked="0"/>
              <c:spPr>
                <a:noFill/>
                <a:ln>
                  <a:noFill/>
                </a:ln>
                <a:effectLst/>
              </c:spPr>
              <c:txPr>
                <a:bodyPr wrap="square" lIns="38100" tIns="19050" rIns="38100" bIns="19050" anchor="ctr">
                  <a:spAutoFit/>
                </a:bodyPr>
                <a:lstStyle/>
                <a:p>
                  <a:pPr>
                    <a:defRPr sz="1200">
                      <a:solidFill>
                        <a:schemeClr val="bg1"/>
                      </a:solidFill>
                    </a:defRPr>
                  </a:pPr>
                  <a:endParaRPr lang="es-C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DD-4BF1-835B-20C4EA075141}"/>
                </c:ext>
              </c:extLst>
            </c:dLbl>
            <c:dLbl>
              <c:idx val="24"/>
              <c:numFmt formatCode="&quot;₡&quot;#,##0.0" sourceLinked="0"/>
              <c:spPr>
                <a:noFill/>
                <a:ln>
                  <a:noFill/>
                </a:ln>
                <a:effectLst/>
              </c:spPr>
              <c:txPr>
                <a:bodyPr wrap="square" lIns="38100" tIns="19050" rIns="38100" bIns="19050" anchor="ctr">
                  <a:spAutoFit/>
                </a:bodyPr>
                <a:lstStyle/>
                <a:p>
                  <a:pPr>
                    <a:defRPr sz="1200">
                      <a:solidFill>
                        <a:schemeClr val="bg1"/>
                      </a:solidFill>
                    </a:defRPr>
                  </a:pPr>
                  <a:endParaRPr lang="es-CR"/>
                </a:p>
              </c:txPr>
              <c:dLblPos val="t"/>
              <c:showLegendKey val="0"/>
              <c:showVal val="1"/>
              <c:showCatName val="0"/>
              <c:showSerName val="0"/>
              <c:showPercent val="0"/>
              <c:showBubbleSize val="0"/>
              <c:extLst>
                <c:ext xmlns:c16="http://schemas.microsoft.com/office/drawing/2014/chart" uri="{C3380CC4-5D6E-409C-BE32-E72D297353CC}">
                  <c16:uniqueId val="{00000000-C3BE-4B00-B215-E3F01C5CE50C}"/>
                </c:ext>
              </c:extLst>
            </c:dLbl>
            <c:numFmt formatCode="&quot;₡&quot;#,##0.0" sourceLinked="0"/>
            <c:spPr>
              <a:noFill/>
              <a:ln>
                <a:noFill/>
              </a:ln>
              <a:effectLst/>
            </c:spPr>
            <c:txPr>
              <a:bodyPr wrap="square" lIns="38100" tIns="19050" rIns="38100" bIns="19050" anchor="ctr">
                <a:spAutoFit/>
              </a:bodyPr>
              <a:lstStyle/>
              <a:p>
                <a:pPr>
                  <a:defRPr sz="1200"/>
                </a:pPr>
                <a:endParaRPr lang="es-C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'Cuadro 4'!$C$6:$AB$7</c15:sqref>
                  </c15:fullRef>
                </c:ext>
              </c:extLst>
              <c:f>'Cuadro 4'!$D$6:$AB$7</c:f>
              <c:strCach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strCache>
            </c:strRef>
          </c:cat>
          <c:val>
            <c:numRef>
              <c:extLst>
                <c:ext xmlns:c15="http://schemas.microsoft.com/office/drawing/2012/chart" uri="{02D57815-91ED-43cb-92C2-25804820EDAC}">
                  <c15:fullRef>
                    <c15:sqref>'Cuadro 4'!$C$31:$AB$31</c15:sqref>
                  </c15:fullRef>
                </c:ext>
              </c:extLst>
              <c:f>'Cuadro 4'!$D$31:$AB$31</c:f>
              <c:numCache>
                <c:formatCode>#,##0.00</c:formatCode>
                <c:ptCount val="25"/>
                <c:pt idx="0">
                  <c:v>0.11031082</c:v>
                </c:pt>
                <c:pt idx="1">
                  <c:v>34.125955470400001</c:v>
                </c:pt>
                <c:pt idx="2">
                  <c:v>94.046277467292271</c:v>
                </c:pt>
                <c:pt idx="3">
                  <c:v>220.47811254318779</c:v>
                </c:pt>
                <c:pt idx="4">
                  <c:v>329.69370273930127</c:v>
                </c:pt>
                <c:pt idx="5">
                  <c:v>435.94568517479075</c:v>
                </c:pt>
                <c:pt idx="6">
                  <c:v>734.89017412346175</c:v>
                </c:pt>
                <c:pt idx="7">
                  <c:v>988.09685486946341</c:v>
                </c:pt>
                <c:pt idx="8">
                  <c:v>953.26558348850847</c:v>
                </c:pt>
                <c:pt idx="9">
                  <c:v>914.71068951472</c:v>
                </c:pt>
                <c:pt idx="10">
                  <c:v>986.42665998811003</c:v>
                </c:pt>
                <c:pt idx="11">
                  <c:v>836.65136870327001</c:v>
                </c:pt>
                <c:pt idx="12">
                  <c:v>779.59822380918456</c:v>
                </c:pt>
                <c:pt idx="13">
                  <c:v>727.32456075009179</c:v>
                </c:pt>
                <c:pt idx="14">
                  <c:v>618.74935269153264</c:v>
                </c:pt>
                <c:pt idx="15">
                  <c:v>686.07500880642124</c:v>
                </c:pt>
                <c:pt idx="16">
                  <c:v>724.78830022354862</c:v>
                </c:pt>
                <c:pt idx="17">
                  <c:v>680.62361109276833</c:v>
                </c:pt>
                <c:pt idx="18">
                  <c:v>583.729177591802</c:v>
                </c:pt>
                <c:pt idx="19">
                  <c:v>594.94615486750661</c:v>
                </c:pt>
                <c:pt idx="20">
                  <c:v>647.56023135662622</c:v>
                </c:pt>
                <c:pt idx="21">
                  <c:v>634.04252632367968</c:v>
                </c:pt>
                <c:pt idx="22">
                  <c:v>701.66330701496213</c:v>
                </c:pt>
                <c:pt idx="23">
                  <c:v>706.011626517335</c:v>
                </c:pt>
                <c:pt idx="24">
                  <c:v>786.84090851589735</c:v>
                </c:pt>
              </c:numCache>
            </c:numRef>
          </c:val>
          <c:smooth val="0"/>
          <c:extLst>
            <c:ext xmlns:c16="http://schemas.microsoft.com/office/drawing/2014/chart" uri="{C3380CC4-5D6E-409C-BE32-E72D297353CC}">
              <c16:uniqueId val="{00000003-7071-4F24-86B8-AD14BB953ECE}"/>
            </c:ext>
          </c:extLst>
        </c:ser>
        <c:dLbls>
          <c:showLegendKey val="0"/>
          <c:showVal val="1"/>
          <c:showCatName val="0"/>
          <c:showSerName val="0"/>
          <c:showPercent val="0"/>
          <c:showBubbleSize val="0"/>
        </c:dLbls>
        <c:marker val="1"/>
        <c:smooth val="0"/>
        <c:axId val="205524888"/>
        <c:axId val="205527240"/>
      </c:lineChart>
      <c:catAx>
        <c:axId val="205524104"/>
        <c:scaling>
          <c:orientation val="minMax"/>
        </c:scaling>
        <c:delete val="0"/>
        <c:axPos val="b"/>
        <c:numFmt formatCode="General" sourceLinked="1"/>
        <c:majorTickMark val="out"/>
        <c:minorTickMark val="none"/>
        <c:tickLblPos val="nextTo"/>
        <c:spPr>
          <a:ln>
            <a:noFill/>
          </a:ln>
        </c:spPr>
        <c:txPr>
          <a:bodyPr rot="0"/>
          <a:lstStyle/>
          <a:p>
            <a:pPr>
              <a:defRPr/>
            </a:pPr>
            <a:endParaRPr lang="es-CR"/>
          </a:p>
        </c:txPr>
        <c:crossAx val="205524496"/>
        <c:crosses val="autoZero"/>
        <c:auto val="1"/>
        <c:lblAlgn val="ctr"/>
        <c:lblOffset val="100"/>
        <c:noMultiLvlLbl val="0"/>
      </c:catAx>
      <c:valAx>
        <c:axId val="205524496"/>
        <c:scaling>
          <c:orientation val="minMax"/>
        </c:scaling>
        <c:delete val="0"/>
        <c:axPos val="l"/>
        <c:majorGridlines>
          <c:spPr>
            <a:ln>
              <a:solidFill>
                <a:schemeClr val="bg1">
                  <a:lumMod val="75000"/>
                </a:schemeClr>
              </a:solidFill>
            </a:ln>
          </c:spPr>
        </c:majorGridlines>
        <c:title>
          <c:tx>
            <c:rich>
              <a:bodyPr rot="-5400000" vert="horz"/>
              <a:lstStyle/>
              <a:p>
                <a:pPr>
                  <a:defRPr/>
                </a:pPr>
                <a:r>
                  <a:rPr lang="es-CR"/>
                  <a:t>Miles de transacciones</a:t>
                </a:r>
              </a:p>
            </c:rich>
          </c:tx>
          <c:layout>
            <c:manualLayout>
              <c:xMode val="edge"/>
              <c:yMode val="edge"/>
              <c:x val="6.1152852591530625E-3"/>
              <c:y val="0.33739139009534769"/>
            </c:manualLayout>
          </c:layout>
          <c:overlay val="0"/>
        </c:title>
        <c:numFmt formatCode="#,##0" sourceLinked="0"/>
        <c:majorTickMark val="out"/>
        <c:minorTickMark val="none"/>
        <c:tickLblPos val="nextTo"/>
        <c:spPr>
          <a:ln>
            <a:noFill/>
          </a:ln>
        </c:spPr>
        <c:crossAx val="205524104"/>
        <c:crosses val="autoZero"/>
        <c:crossBetween val="between"/>
        <c:dispUnits>
          <c:builtInUnit val="thousands"/>
        </c:dispUnits>
      </c:valAx>
      <c:valAx>
        <c:axId val="205527240"/>
        <c:scaling>
          <c:orientation val="minMax"/>
        </c:scaling>
        <c:delete val="0"/>
        <c:axPos val="r"/>
        <c:title>
          <c:tx>
            <c:rich>
              <a:bodyPr rot="-5400000" vert="horz"/>
              <a:lstStyle/>
              <a:p>
                <a:pPr>
                  <a:defRPr/>
                </a:pPr>
                <a:r>
                  <a:rPr lang="es-CR"/>
                  <a:t>Miles de millones de colones</a:t>
                </a:r>
              </a:p>
            </c:rich>
          </c:tx>
          <c:layout>
            <c:manualLayout>
              <c:xMode val="edge"/>
              <c:yMode val="edge"/>
              <c:x val="0.97991915599853152"/>
              <c:y val="0.31975949625428346"/>
            </c:manualLayout>
          </c:layout>
          <c:overlay val="0"/>
        </c:title>
        <c:numFmt formatCode="&quot;₡&quot;#,##0" sourceLinked="0"/>
        <c:majorTickMark val="out"/>
        <c:minorTickMark val="none"/>
        <c:tickLblPos val="nextTo"/>
        <c:spPr>
          <a:ln>
            <a:noFill/>
          </a:ln>
        </c:spPr>
        <c:crossAx val="205524888"/>
        <c:crosses val="max"/>
        <c:crossBetween val="between"/>
      </c:valAx>
      <c:catAx>
        <c:axId val="205524888"/>
        <c:scaling>
          <c:orientation val="minMax"/>
        </c:scaling>
        <c:delete val="1"/>
        <c:axPos val="b"/>
        <c:numFmt formatCode="General" sourceLinked="1"/>
        <c:majorTickMark val="out"/>
        <c:minorTickMark val="none"/>
        <c:tickLblPos val="nextTo"/>
        <c:crossAx val="205527240"/>
        <c:crosses val="autoZero"/>
        <c:auto val="1"/>
        <c:lblAlgn val="ctr"/>
        <c:lblOffset val="100"/>
        <c:noMultiLvlLbl val="0"/>
      </c:catAx>
      <c:spPr>
        <a:noFill/>
      </c:spPr>
    </c:plotArea>
    <c:legend>
      <c:legendPos val="b"/>
      <c:layout>
        <c:manualLayout>
          <c:xMode val="edge"/>
          <c:yMode val="edge"/>
          <c:x val="0.2486388404654464"/>
          <c:y val="0.9197094587261373"/>
          <c:w val="0.47914642608496266"/>
          <c:h val="4.3401256661099182E-2"/>
        </c:manualLayout>
      </c:layout>
      <c:overlay val="0"/>
    </c:legend>
    <c:plotVisOnly val="1"/>
    <c:dispBlanksAs val="gap"/>
    <c:showDLblsOverMax val="0"/>
  </c:chart>
  <c:spPr>
    <a:solidFill>
      <a:schemeClr val="bg1"/>
    </a:solidFill>
    <a:ln>
      <a:solidFill>
        <a:sysClr val="windowText" lastClr="000000"/>
      </a:solidFill>
    </a:ln>
  </c:spPr>
  <c:txPr>
    <a:bodyPr/>
    <a:lstStyle/>
    <a:p>
      <a:pPr>
        <a:defRPr sz="1400" b="1">
          <a:latin typeface="Arial" panose="020B0604020202020204" pitchFamily="34" charset="0"/>
          <a:cs typeface="Arial" panose="020B0604020202020204" pitchFamily="34" charset="0"/>
        </a:defRPr>
      </a:pPr>
      <a:endParaRPr lang="es-CR"/>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solidFill>
                <a:latin typeface="Arial" panose="020B0604020202020204" pitchFamily="34" charset="0"/>
                <a:ea typeface="+mn-ea"/>
                <a:cs typeface="Arial" panose="020B0604020202020204" pitchFamily="34" charset="0"/>
              </a:defRPr>
            </a:pPr>
            <a:r>
              <a:rPr lang="es-CR" sz="1600"/>
              <a:t>Gráfica 5.7</a:t>
            </a:r>
          </a:p>
          <a:p>
            <a:pPr>
              <a:defRPr/>
            </a:pPr>
            <a:r>
              <a:rPr lang="es-CR" sz="1600" b="1" i="0" baseline="0">
                <a:effectLst/>
              </a:rPr>
              <a:t>SINPE. Evolución anual de la cantidad y valor liquidado (interbancario) </a:t>
            </a:r>
          </a:p>
          <a:p>
            <a:pPr>
              <a:defRPr/>
            </a:pPr>
            <a:r>
              <a:rPr lang="es-CR" sz="1600" b="1" i="0" baseline="0">
                <a:effectLst/>
              </a:rPr>
              <a:t>del servicio SINPE Móvil</a:t>
            </a:r>
            <a:endParaRPr lang="es-CR" sz="1600">
              <a:effectLst/>
            </a:endParaRPr>
          </a:p>
          <a:p>
            <a:pPr>
              <a:defRPr/>
            </a:pPr>
            <a:r>
              <a:rPr lang="es-CR" sz="1200" b="1" i="0" baseline="0">
                <a:effectLst/>
              </a:rPr>
              <a:t>Periodo 2015 - 2025</a:t>
            </a:r>
            <a:endParaRPr lang="es-CR" sz="1200">
              <a:effectLst/>
            </a:endParaRPr>
          </a:p>
          <a:p>
            <a:pPr>
              <a:defRPr/>
            </a:pPr>
            <a:endParaRPr lang="es-C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R"/>
        </a:p>
      </c:txPr>
    </c:title>
    <c:autoTitleDeleted val="0"/>
    <c:plotArea>
      <c:layout>
        <c:manualLayout>
          <c:layoutTarget val="inner"/>
          <c:xMode val="edge"/>
          <c:yMode val="edge"/>
          <c:x val="6.9790895163893044E-2"/>
          <c:y val="0.17488095238095239"/>
          <c:w val="0.84919006432005695"/>
          <c:h val="0.67910714285714291"/>
        </c:manualLayout>
      </c:layout>
      <c:barChart>
        <c:barDir val="col"/>
        <c:grouping val="clustered"/>
        <c:varyColors val="0"/>
        <c:ser>
          <c:idx val="0"/>
          <c:order val="0"/>
          <c:tx>
            <c:v>Cantidad</c:v>
          </c:tx>
          <c:spPr>
            <a:solidFill>
              <a:srgbClr val="000066"/>
            </a:solidFill>
            <a:ln>
              <a:noFill/>
            </a:ln>
            <a:effectLst/>
          </c:spPr>
          <c:invertIfNegative val="0"/>
          <c:dLbls>
            <c:dLbl>
              <c:idx val="0"/>
              <c:layout>
                <c:manualLayout>
                  <c:x val="0"/>
                  <c:y val="-4.5567585301837271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65-4B43-90D5-555A723BAD47}"/>
                </c:ext>
              </c:extLst>
            </c:dLbl>
            <c:dLbl>
              <c:idx val="1"/>
              <c:layout>
                <c:manualLayout>
                  <c:x val="4.1050197159901329E-4"/>
                  <c:y val="-4.5298165854268213E-2"/>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2.6651886569955558E-2"/>
                      <c:h val="3.7896825396825387E-2"/>
                    </c:manualLayout>
                  </c15:layout>
                </c:ext>
                <c:ext xmlns:c16="http://schemas.microsoft.com/office/drawing/2014/chart" uri="{C3380CC4-5D6E-409C-BE32-E72D297353CC}">
                  <c16:uniqueId val="{00000001-0D65-4B43-90D5-555A723BAD47}"/>
                </c:ext>
              </c:extLst>
            </c:dLbl>
            <c:dLbl>
              <c:idx val="2"/>
              <c:layout>
                <c:manualLayout>
                  <c:x val="0"/>
                  <c:y val="-4.66802587176602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65-4B43-90D5-555A723BAD47}"/>
                </c:ext>
              </c:extLst>
            </c:dLbl>
            <c:dLbl>
              <c:idx val="3"/>
              <c:layout>
                <c:manualLayout>
                  <c:x val="0"/>
                  <c:y val="-4.72492500937382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65-4B43-90D5-555A723BAD47}"/>
                </c:ext>
              </c:extLst>
            </c:dLbl>
            <c:dLbl>
              <c:idx val="4"/>
              <c:layout>
                <c:manualLayout>
                  <c:x val="-8.2106859426862204E-4"/>
                  <c:y val="-5.89060742407199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65-4B43-90D5-555A723BAD47}"/>
                </c:ext>
              </c:extLst>
            </c:dLbl>
            <c:dLbl>
              <c:idx val="5"/>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s-CR"/>
                </a:p>
              </c:txPr>
              <c:dLblPos val="ctr"/>
              <c:showLegendKey val="0"/>
              <c:showVal val="1"/>
              <c:showCatName val="0"/>
              <c:showSerName val="0"/>
              <c:showPercent val="0"/>
              <c:showBubbleSize val="0"/>
              <c:extLst>
                <c:ext xmlns:c16="http://schemas.microsoft.com/office/drawing/2014/chart" uri="{C3380CC4-5D6E-409C-BE32-E72D297353CC}">
                  <c16:uniqueId val="{00000005-0D65-4B43-90D5-555A723BAD47}"/>
                </c:ext>
              </c:extLst>
            </c:dLbl>
            <c:dLbl>
              <c:idx val="6"/>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s-CR"/>
                </a:p>
              </c:txPr>
              <c:dLblPos val="ctr"/>
              <c:showLegendKey val="0"/>
              <c:showVal val="1"/>
              <c:showCatName val="0"/>
              <c:showSerName val="0"/>
              <c:showPercent val="0"/>
              <c:showBubbleSize val="0"/>
              <c:extLst>
                <c:ext xmlns:c16="http://schemas.microsoft.com/office/drawing/2014/chart" uri="{C3380CC4-5D6E-409C-BE32-E72D297353CC}">
                  <c16:uniqueId val="{00000006-0D65-4B43-90D5-555A723BAD47}"/>
                </c:ext>
              </c:extLst>
            </c:dLbl>
            <c:dLbl>
              <c:idx val="7"/>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s-CR"/>
                </a:p>
              </c:txPr>
              <c:dLblPos val="ctr"/>
              <c:showLegendKey val="0"/>
              <c:showVal val="1"/>
              <c:showCatName val="0"/>
              <c:showSerName val="0"/>
              <c:showPercent val="0"/>
              <c:showBubbleSize val="0"/>
              <c:extLst>
                <c:ext xmlns:c16="http://schemas.microsoft.com/office/drawing/2014/chart" uri="{C3380CC4-5D6E-409C-BE32-E72D297353CC}">
                  <c16:uniqueId val="{00000007-0D65-4B43-90D5-555A723BAD47}"/>
                </c:ext>
              </c:extLst>
            </c:dLbl>
            <c:dLbl>
              <c:idx val="8"/>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s-CR"/>
                </a:p>
              </c:txPr>
              <c:dLblPos val="ctr"/>
              <c:showLegendKey val="0"/>
              <c:showVal val="1"/>
              <c:showCatName val="0"/>
              <c:showSerName val="0"/>
              <c:showPercent val="0"/>
              <c:showBubbleSize val="0"/>
              <c:extLst>
                <c:ext xmlns:c16="http://schemas.microsoft.com/office/drawing/2014/chart" uri="{C3380CC4-5D6E-409C-BE32-E72D297353CC}">
                  <c16:uniqueId val="{00000008-0D65-4B43-90D5-555A723BAD47}"/>
                </c:ext>
              </c:extLst>
            </c:dLbl>
            <c:dLbl>
              <c:idx val="9"/>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s-CR"/>
                </a:p>
              </c:txPr>
              <c:dLblPos val="ctr"/>
              <c:showLegendKey val="0"/>
              <c:showVal val="1"/>
              <c:showCatName val="0"/>
              <c:showSerName val="0"/>
              <c:showPercent val="0"/>
              <c:showBubbleSize val="0"/>
              <c:extLst>
                <c:ext xmlns:c16="http://schemas.microsoft.com/office/drawing/2014/chart" uri="{C3380CC4-5D6E-409C-BE32-E72D297353CC}">
                  <c16:uniqueId val="{00000009-0D65-4B43-90D5-555A723BAD47}"/>
                </c:ext>
              </c:extLst>
            </c:dLbl>
            <c:dLbl>
              <c:idx val="10"/>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s-CR"/>
                </a:p>
              </c:txPr>
              <c:dLblPos val="ctr"/>
              <c:showLegendKey val="0"/>
              <c:showVal val="1"/>
              <c:showCatName val="0"/>
              <c:showSerName val="0"/>
              <c:showPercent val="0"/>
              <c:showBubbleSize val="0"/>
              <c:extLst>
                <c:ext xmlns:c16="http://schemas.microsoft.com/office/drawing/2014/chart" uri="{C3380CC4-5D6E-409C-BE32-E72D297353CC}">
                  <c16:uniqueId val="{00000000-AF79-426E-B1BA-96379924C4A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'Cuadro 4'!$R$6:$AB$7</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'Cuadro 3'!$R$7:$AB$7</c:f>
              <c:numCache>
                <c:formatCode>#,##0</c:formatCode>
                <c:ptCount val="11"/>
                <c:pt idx="0">
                  <c:v>26034</c:v>
                </c:pt>
                <c:pt idx="1">
                  <c:v>130109</c:v>
                </c:pt>
                <c:pt idx="2">
                  <c:v>362760</c:v>
                </c:pt>
                <c:pt idx="3">
                  <c:v>909642</c:v>
                </c:pt>
                <c:pt idx="4">
                  <c:v>3305660</c:v>
                </c:pt>
                <c:pt idx="5">
                  <c:v>36897291</c:v>
                </c:pt>
                <c:pt idx="6">
                  <c:v>146824429</c:v>
                </c:pt>
                <c:pt idx="7">
                  <c:v>242056374</c:v>
                </c:pt>
                <c:pt idx="8">
                  <c:v>345544879</c:v>
                </c:pt>
                <c:pt idx="9">
                  <c:v>444314689</c:v>
                </c:pt>
                <c:pt idx="10">
                  <c:v>521825934</c:v>
                </c:pt>
              </c:numCache>
            </c:numRef>
          </c:val>
          <c:extLst>
            <c:ext xmlns:c16="http://schemas.microsoft.com/office/drawing/2014/chart" uri="{C3380CC4-5D6E-409C-BE32-E72D297353CC}">
              <c16:uniqueId val="{0000000A-0D65-4B43-90D5-555A723BAD47}"/>
            </c:ext>
          </c:extLst>
        </c:ser>
        <c:dLbls>
          <c:showLegendKey val="0"/>
          <c:showVal val="0"/>
          <c:showCatName val="0"/>
          <c:showSerName val="0"/>
          <c:showPercent val="0"/>
          <c:showBubbleSize val="0"/>
        </c:dLbls>
        <c:gapWidth val="50"/>
        <c:overlap val="-27"/>
        <c:axId val="43590303"/>
        <c:axId val="43586559"/>
      </c:barChart>
      <c:lineChart>
        <c:grouping val="standard"/>
        <c:varyColors val="0"/>
        <c:ser>
          <c:idx val="1"/>
          <c:order val="1"/>
          <c:tx>
            <c:v>Valor</c:v>
          </c:tx>
          <c:spPr>
            <a:ln w="38100" cap="rnd">
              <a:solidFill>
                <a:srgbClr val="FF0000"/>
              </a:solidFill>
              <a:round/>
            </a:ln>
            <a:effectLst/>
          </c:spPr>
          <c:marker>
            <c:symbol val="none"/>
          </c:marker>
          <c:dLbls>
            <c:dLbl>
              <c:idx val="4"/>
              <c:layout>
                <c:manualLayout>
                  <c:x val="-2.2314575557964598E-2"/>
                  <c:y val="-3.97817460317460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D65-4B43-90D5-555A723BAD47}"/>
                </c:ext>
              </c:extLst>
            </c:dLbl>
            <c:dLbl>
              <c:idx val="5"/>
              <c:layout>
                <c:manualLayout>
                  <c:x val="-4.161589402603421E-2"/>
                  <c:y val="-2.38007749031371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D65-4B43-90D5-555A723BAD47}"/>
                </c:ext>
              </c:extLst>
            </c:dLbl>
            <c:dLbl>
              <c:idx val="6"/>
              <c:layout>
                <c:manualLayout>
                  <c:x val="-5.4114562213983787E-2"/>
                  <c:y val="-2.65587114110736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D65-4B43-90D5-555A723BAD47}"/>
                </c:ext>
              </c:extLst>
            </c:dLbl>
            <c:dLbl>
              <c:idx val="7"/>
              <c:layout>
                <c:manualLayout>
                  <c:x val="-3.4408915951539748E-2"/>
                  <c:y val="-2.1558398950131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D65-4B43-90D5-555A723BAD47}"/>
                </c:ext>
              </c:extLst>
            </c:dLbl>
            <c:numFmt formatCode="&quot;₡&quot;#,##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'Cuadro 4'!$R$6:$AB$7</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'Cuadro 4'!$R$8:$AB$8</c:f>
              <c:numCache>
                <c:formatCode>#,##0.00</c:formatCode>
                <c:ptCount val="11"/>
                <c:pt idx="0">
                  <c:v>0.76643071549999997</c:v>
                </c:pt>
                <c:pt idx="1">
                  <c:v>4.1908110984200002</c:v>
                </c:pt>
                <c:pt idx="2">
                  <c:v>10.691497428130004</c:v>
                </c:pt>
                <c:pt idx="3">
                  <c:v>25.5632546978308</c:v>
                </c:pt>
                <c:pt idx="4">
                  <c:v>80.553328145496394</c:v>
                </c:pt>
                <c:pt idx="5">
                  <c:v>711.42954247280568</c:v>
                </c:pt>
                <c:pt idx="6">
                  <c:v>2697.2252927876698</c:v>
                </c:pt>
                <c:pt idx="7">
                  <c:v>4335.1919402491385</c:v>
                </c:pt>
                <c:pt idx="8">
                  <c:v>5915.4908547892855</c:v>
                </c:pt>
                <c:pt idx="9">
                  <c:v>7548.9272891556648</c:v>
                </c:pt>
                <c:pt idx="10">
                  <c:v>8852.3266349634341</c:v>
                </c:pt>
              </c:numCache>
            </c:numRef>
          </c:val>
          <c:smooth val="0"/>
          <c:extLst>
            <c:ext xmlns:c16="http://schemas.microsoft.com/office/drawing/2014/chart" uri="{C3380CC4-5D6E-409C-BE32-E72D297353CC}">
              <c16:uniqueId val="{0000000F-0D65-4B43-90D5-555A723BAD47}"/>
            </c:ext>
          </c:extLst>
        </c:ser>
        <c:dLbls>
          <c:showLegendKey val="0"/>
          <c:showVal val="0"/>
          <c:showCatName val="0"/>
          <c:showSerName val="0"/>
          <c:showPercent val="0"/>
          <c:showBubbleSize val="0"/>
        </c:dLbls>
        <c:marker val="1"/>
        <c:smooth val="0"/>
        <c:axId val="43604447"/>
        <c:axId val="43591135"/>
      </c:lineChart>
      <c:catAx>
        <c:axId val="43590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crossAx val="43586559"/>
        <c:crosses val="autoZero"/>
        <c:auto val="1"/>
        <c:lblAlgn val="ctr"/>
        <c:lblOffset val="100"/>
        <c:noMultiLvlLbl val="0"/>
      </c:catAx>
      <c:valAx>
        <c:axId val="435865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r>
                  <a:rPr lang="es-CR"/>
                  <a:t>Millones de Transacciones</a:t>
                </a:r>
              </a:p>
            </c:rich>
          </c:tx>
          <c:layout>
            <c:manualLayout>
              <c:xMode val="edge"/>
              <c:yMode val="edge"/>
              <c:x val="8.2106859426850157E-3"/>
              <c:y val="0.3285415885514310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crossAx val="43590303"/>
        <c:crosses val="autoZero"/>
        <c:crossBetween val="between"/>
        <c:dispUnits>
          <c:builtInUnit val="millions"/>
        </c:dispUnits>
      </c:valAx>
      <c:valAx>
        <c:axId val="43591135"/>
        <c:scaling>
          <c:orientation val="minMax"/>
          <c:max val="10000"/>
        </c:scaling>
        <c:delete val="0"/>
        <c:axPos val="r"/>
        <c:title>
          <c:tx>
            <c:rich>
              <a:bodyPr rot="-54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r>
                  <a:rPr lang="es-CR"/>
                  <a:t>Miles de millones de colones</a:t>
                </a:r>
              </a:p>
            </c:rich>
          </c:tx>
          <c:layout>
            <c:manualLayout>
              <c:xMode val="edge"/>
              <c:yMode val="edge"/>
              <c:x val="0.97610690390678656"/>
              <c:y val="0.3045584926884139"/>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crossAx val="43604447"/>
        <c:crosses val="max"/>
        <c:crossBetween val="between"/>
      </c:valAx>
      <c:catAx>
        <c:axId val="43604447"/>
        <c:scaling>
          <c:orientation val="minMax"/>
        </c:scaling>
        <c:delete val="1"/>
        <c:axPos val="b"/>
        <c:numFmt formatCode="General" sourceLinked="1"/>
        <c:majorTickMark val="out"/>
        <c:minorTickMark val="none"/>
        <c:tickLblPos val="nextTo"/>
        <c:crossAx val="43591135"/>
        <c:crosses val="autoZero"/>
        <c:auto val="1"/>
        <c:lblAlgn val="ctr"/>
        <c:lblOffset val="100"/>
        <c:noMultiLvlLbl val="0"/>
      </c:catAx>
      <c:spPr>
        <a:noFill/>
        <a:ln>
          <a:noFill/>
        </a:ln>
        <a:effectLst/>
      </c:spPr>
    </c:plotArea>
    <c:legend>
      <c:legendPos val="r"/>
      <c:layout>
        <c:manualLayout>
          <c:xMode val="edge"/>
          <c:yMode val="edge"/>
          <c:x val="0.38922342944447663"/>
          <c:y val="0.92303355920893704"/>
          <c:w val="0.21912685108944813"/>
          <c:h val="4.5569928758905136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sz="1400" b="1">
          <a:solidFill>
            <a:schemeClr val="tx1"/>
          </a:solidFill>
          <a:latin typeface="Arial" panose="020B0604020202020204" pitchFamily="34" charset="0"/>
          <a:cs typeface="Arial" panose="020B0604020202020204" pitchFamily="34" charset="0"/>
        </a:defRPr>
      </a:pPr>
      <a:endParaRPr lang="es-C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Bancarización!$A$3</c:f>
              <c:strCache>
                <c:ptCount val="1"/>
                <c:pt idx="0">
                  <c:v>Total</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s-C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Bancarización!$C$2:$H$2</c:f>
              <c:numCache>
                <c:formatCode>General</c:formatCode>
                <c:ptCount val="6"/>
                <c:pt idx="0">
                  <c:v>2020</c:v>
                </c:pt>
                <c:pt idx="1">
                  <c:v>2021</c:v>
                </c:pt>
                <c:pt idx="2">
                  <c:v>2022</c:v>
                </c:pt>
                <c:pt idx="3">
                  <c:v>2023</c:v>
                </c:pt>
                <c:pt idx="4">
                  <c:v>2024</c:v>
                </c:pt>
                <c:pt idx="5">
                  <c:v>2025</c:v>
                </c:pt>
              </c:numCache>
            </c:numRef>
          </c:cat>
          <c:val>
            <c:numRef>
              <c:f>Bancarización!$C$3:$H$3</c:f>
              <c:numCache>
                <c:formatCode>0.00</c:formatCode>
                <c:ptCount val="6"/>
                <c:pt idx="0">
                  <c:v>83.458586040911513</c:v>
                </c:pt>
                <c:pt idx="1">
                  <c:v>86.429935523971253</c:v>
                </c:pt>
                <c:pt idx="2">
                  <c:v>88.719074371829223</c:v>
                </c:pt>
                <c:pt idx="3">
                  <c:v>90.743152390660669</c:v>
                </c:pt>
                <c:pt idx="4">
                  <c:v>92.036889032681373</c:v>
                </c:pt>
                <c:pt idx="5">
                  <c:v>96.025836380132361</c:v>
                </c:pt>
              </c:numCache>
            </c:numRef>
          </c:val>
          <c:extLst>
            <c:ext xmlns:c16="http://schemas.microsoft.com/office/drawing/2014/chart" uri="{C3380CC4-5D6E-409C-BE32-E72D297353CC}">
              <c16:uniqueId val="{00000000-18A4-4FA4-ADEF-C5CBB5319DAB}"/>
            </c:ext>
          </c:extLst>
        </c:ser>
        <c:ser>
          <c:idx val="1"/>
          <c:order val="1"/>
          <c:tx>
            <c:strRef>
              <c:f>Bancarización!$A$4</c:f>
              <c:strCache>
                <c:ptCount val="1"/>
                <c:pt idx="0">
                  <c:v>Mujeres</c:v>
                </c:pt>
              </c:strCache>
            </c:strRef>
          </c:tx>
          <c:spPr>
            <a:solidFill>
              <a:schemeClr val="accent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s-C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Bancarización!$C$2:$H$2</c:f>
              <c:numCache>
                <c:formatCode>General</c:formatCode>
                <c:ptCount val="6"/>
                <c:pt idx="0">
                  <c:v>2020</c:v>
                </c:pt>
                <c:pt idx="1">
                  <c:v>2021</c:v>
                </c:pt>
                <c:pt idx="2">
                  <c:v>2022</c:v>
                </c:pt>
                <c:pt idx="3">
                  <c:v>2023</c:v>
                </c:pt>
                <c:pt idx="4">
                  <c:v>2024</c:v>
                </c:pt>
                <c:pt idx="5">
                  <c:v>2025</c:v>
                </c:pt>
              </c:numCache>
            </c:numRef>
          </c:cat>
          <c:val>
            <c:numRef>
              <c:f>Bancarización!$C$4:$H$4</c:f>
              <c:numCache>
                <c:formatCode>0.00</c:formatCode>
                <c:ptCount val="6"/>
                <c:pt idx="0">
                  <c:v>82.750211187854589</c:v>
                </c:pt>
                <c:pt idx="1">
                  <c:v>85.732518119296415</c:v>
                </c:pt>
                <c:pt idx="2">
                  <c:v>87.91364087795148</c:v>
                </c:pt>
                <c:pt idx="3">
                  <c:v>90.037441834482806</c:v>
                </c:pt>
                <c:pt idx="4">
                  <c:v>91.606471895171595</c:v>
                </c:pt>
                <c:pt idx="5">
                  <c:v>95.336418891091284</c:v>
                </c:pt>
              </c:numCache>
            </c:numRef>
          </c:val>
          <c:extLst>
            <c:ext xmlns:c16="http://schemas.microsoft.com/office/drawing/2014/chart" uri="{C3380CC4-5D6E-409C-BE32-E72D297353CC}">
              <c16:uniqueId val="{00000001-18A4-4FA4-ADEF-C5CBB5319DAB}"/>
            </c:ext>
          </c:extLst>
        </c:ser>
        <c:ser>
          <c:idx val="2"/>
          <c:order val="2"/>
          <c:tx>
            <c:strRef>
              <c:f>Bancarización!$A$5</c:f>
              <c:strCache>
                <c:ptCount val="1"/>
                <c:pt idx="0">
                  <c:v>Hombres</c:v>
                </c:pt>
              </c:strCache>
            </c:strRef>
          </c:tx>
          <c:spPr>
            <a:solidFill>
              <a:srgbClr val="00206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mn-lt"/>
                    <a:ea typeface="+mn-ea"/>
                    <a:cs typeface="+mn-cs"/>
                  </a:defRPr>
                </a:pPr>
                <a:endParaRPr lang="es-C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Bancarización!$C$2:$H$2</c:f>
              <c:numCache>
                <c:formatCode>General</c:formatCode>
                <c:ptCount val="6"/>
                <c:pt idx="0">
                  <c:v>2020</c:v>
                </c:pt>
                <c:pt idx="1">
                  <c:v>2021</c:v>
                </c:pt>
                <c:pt idx="2">
                  <c:v>2022</c:v>
                </c:pt>
                <c:pt idx="3">
                  <c:v>2023</c:v>
                </c:pt>
                <c:pt idx="4">
                  <c:v>2024</c:v>
                </c:pt>
                <c:pt idx="5">
                  <c:v>2025</c:v>
                </c:pt>
              </c:numCache>
            </c:numRef>
          </c:cat>
          <c:val>
            <c:numRef>
              <c:f>Bancarización!$C$5:$H$5</c:f>
              <c:numCache>
                <c:formatCode>0.00</c:formatCode>
                <c:ptCount val="6"/>
                <c:pt idx="0">
                  <c:v>82.503086972712111</c:v>
                </c:pt>
                <c:pt idx="1">
                  <c:v>85.245554524239864</c:v>
                </c:pt>
                <c:pt idx="2" formatCode="0.0">
                  <c:v>87.561799372441882</c:v>
                </c:pt>
                <c:pt idx="3">
                  <c:v>89.602431767211613</c:v>
                </c:pt>
                <c:pt idx="4">
                  <c:v>92.472474554386423</c:v>
                </c:pt>
                <c:pt idx="5">
                  <c:v>96.723805782060225</c:v>
                </c:pt>
              </c:numCache>
            </c:numRef>
          </c:val>
          <c:extLst>
            <c:ext xmlns:c16="http://schemas.microsoft.com/office/drawing/2014/chart" uri="{C3380CC4-5D6E-409C-BE32-E72D297353CC}">
              <c16:uniqueId val="{00000002-18A4-4FA4-ADEF-C5CBB5319DAB}"/>
            </c:ext>
          </c:extLst>
        </c:ser>
        <c:dLbls>
          <c:dLblPos val="outEnd"/>
          <c:showLegendKey val="0"/>
          <c:showVal val="1"/>
          <c:showCatName val="0"/>
          <c:showSerName val="0"/>
          <c:showPercent val="0"/>
          <c:showBubbleSize val="0"/>
        </c:dLbls>
        <c:gapWidth val="75"/>
        <c:overlap val="-27"/>
        <c:axId val="1578990223"/>
        <c:axId val="1578995023"/>
      </c:barChart>
      <c:catAx>
        <c:axId val="1578990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s-CR"/>
          </a:p>
        </c:txPr>
        <c:crossAx val="1578995023"/>
        <c:crosses val="autoZero"/>
        <c:auto val="1"/>
        <c:lblAlgn val="ctr"/>
        <c:lblOffset val="100"/>
        <c:noMultiLvlLbl val="0"/>
      </c:catAx>
      <c:valAx>
        <c:axId val="1578995023"/>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s-CR" sz="1400" b="1">
                    <a:solidFill>
                      <a:sysClr val="windowText" lastClr="000000"/>
                    </a:solidFill>
                  </a:rPr>
                  <a:t>Porcentaje</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R"/>
            </a:p>
          </c:txPr>
        </c:title>
        <c:numFmt formatCode="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s-CR"/>
          </a:p>
        </c:txPr>
        <c:crossAx val="1578990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s-C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manualLayout>
          <c:layoutTarget val="inner"/>
          <c:xMode val="edge"/>
          <c:yMode val="edge"/>
          <c:x val="5.4387483234480095E-2"/>
          <c:y val="0.17737960416243664"/>
          <c:w val="0.87681954982907984"/>
          <c:h val="0.65455997070133676"/>
        </c:manualLayout>
      </c:layout>
      <c:barChart>
        <c:barDir val="col"/>
        <c:grouping val="clustered"/>
        <c:varyColors val="0"/>
        <c:ser>
          <c:idx val="0"/>
          <c:order val="0"/>
          <c:tx>
            <c:v>Cantidad</c:v>
          </c:tx>
          <c:spPr>
            <a:gradFill>
              <a:gsLst>
                <a:gs pos="0">
                  <a:srgbClr val="808DC2"/>
                </a:gs>
                <a:gs pos="2000">
                  <a:srgbClr val="0D0D6D">
                    <a:lumMod val="94000"/>
                  </a:srgbClr>
                </a:gs>
              </a:gsLst>
              <a:lin ang="5400000" scaled="0"/>
            </a:gradFill>
            <a:effectLst/>
            <a:scene3d>
              <a:camera prst="orthographicFront"/>
              <a:lightRig rig="threePt" dir="t"/>
            </a:scene3d>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141C-4DC5-A120-A8B85D8B7210}"/>
                </c:ext>
              </c:extLst>
            </c:dLbl>
            <c:dLbl>
              <c:idx val="1"/>
              <c:delete val="1"/>
              <c:extLst>
                <c:ext xmlns:c15="http://schemas.microsoft.com/office/drawing/2012/chart" uri="{CE6537A1-D6FC-4f65-9D91-7224C49458BB}"/>
                <c:ext xmlns:c16="http://schemas.microsoft.com/office/drawing/2014/chart" uri="{C3380CC4-5D6E-409C-BE32-E72D297353CC}">
                  <c16:uniqueId val="{00000003-141C-4DC5-A120-A8B85D8B7210}"/>
                </c:ext>
              </c:extLst>
            </c:dLbl>
            <c:dLbl>
              <c:idx val="2"/>
              <c:delete val="1"/>
              <c:extLst>
                <c:ext xmlns:c15="http://schemas.microsoft.com/office/drawing/2012/chart" uri="{CE6537A1-D6FC-4f65-9D91-7224C49458BB}"/>
                <c:ext xmlns:c16="http://schemas.microsoft.com/office/drawing/2014/chart" uri="{C3380CC4-5D6E-409C-BE32-E72D297353CC}">
                  <c16:uniqueId val="{00000004-141C-4DC5-A120-A8B85D8B7210}"/>
                </c:ext>
              </c:extLst>
            </c:dLbl>
            <c:dLbl>
              <c:idx val="3"/>
              <c:delete val="1"/>
              <c:extLst>
                <c:ext xmlns:c15="http://schemas.microsoft.com/office/drawing/2012/chart" uri="{CE6537A1-D6FC-4f65-9D91-7224C49458BB}"/>
                <c:ext xmlns:c16="http://schemas.microsoft.com/office/drawing/2014/chart" uri="{C3380CC4-5D6E-409C-BE32-E72D297353CC}">
                  <c16:uniqueId val="{00000005-141C-4DC5-A120-A8B85D8B7210}"/>
                </c:ext>
              </c:extLst>
            </c:dLbl>
            <c:dLbl>
              <c:idx val="4"/>
              <c:delete val="1"/>
              <c:extLst>
                <c:ext xmlns:c15="http://schemas.microsoft.com/office/drawing/2012/chart" uri="{CE6537A1-D6FC-4f65-9D91-7224C49458BB}"/>
                <c:ext xmlns:c16="http://schemas.microsoft.com/office/drawing/2014/chart" uri="{C3380CC4-5D6E-409C-BE32-E72D297353CC}">
                  <c16:uniqueId val="{00000006-141C-4DC5-A120-A8B85D8B7210}"/>
                </c:ext>
              </c:extLst>
            </c:dLbl>
            <c:dLbl>
              <c:idx val="5"/>
              <c:delete val="1"/>
              <c:extLst>
                <c:ext xmlns:c15="http://schemas.microsoft.com/office/drawing/2012/chart" uri="{CE6537A1-D6FC-4f65-9D91-7224C49458BB}"/>
                <c:ext xmlns:c16="http://schemas.microsoft.com/office/drawing/2014/chart" uri="{C3380CC4-5D6E-409C-BE32-E72D297353CC}">
                  <c16:uniqueId val="{00000007-141C-4DC5-A120-A8B85D8B7210}"/>
                </c:ext>
              </c:extLst>
            </c:dLbl>
            <c:dLbl>
              <c:idx val="6"/>
              <c:delete val="1"/>
              <c:extLst>
                <c:ext xmlns:c15="http://schemas.microsoft.com/office/drawing/2012/chart" uri="{CE6537A1-D6FC-4f65-9D91-7224C49458BB}"/>
                <c:ext xmlns:c16="http://schemas.microsoft.com/office/drawing/2014/chart" uri="{C3380CC4-5D6E-409C-BE32-E72D297353CC}">
                  <c16:uniqueId val="{00000008-141C-4DC5-A120-A8B85D8B7210}"/>
                </c:ext>
              </c:extLst>
            </c:dLbl>
            <c:dLbl>
              <c:idx val="7"/>
              <c:delete val="1"/>
              <c:extLst>
                <c:ext xmlns:c15="http://schemas.microsoft.com/office/drawing/2012/chart" uri="{CE6537A1-D6FC-4f65-9D91-7224C49458BB}"/>
                <c:ext xmlns:c16="http://schemas.microsoft.com/office/drawing/2014/chart" uri="{C3380CC4-5D6E-409C-BE32-E72D297353CC}">
                  <c16:uniqueId val="{00000009-141C-4DC5-A120-A8B85D8B7210}"/>
                </c:ext>
              </c:extLst>
            </c:dLbl>
            <c:dLbl>
              <c:idx val="8"/>
              <c:delete val="1"/>
              <c:extLst>
                <c:ext xmlns:c15="http://schemas.microsoft.com/office/drawing/2012/chart" uri="{CE6537A1-D6FC-4f65-9D91-7224C49458BB}"/>
                <c:ext xmlns:c16="http://schemas.microsoft.com/office/drawing/2014/chart" uri="{C3380CC4-5D6E-409C-BE32-E72D297353CC}">
                  <c16:uniqueId val="{0000000A-141C-4DC5-A120-A8B85D8B7210}"/>
                </c:ext>
              </c:extLst>
            </c:dLbl>
            <c:dLbl>
              <c:idx val="9"/>
              <c:delete val="1"/>
              <c:extLst>
                <c:ext xmlns:c15="http://schemas.microsoft.com/office/drawing/2012/chart" uri="{CE6537A1-D6FC-4f65-9D91-7224C49458BB}"/>
                <c:ext xmlns:c16="http://schemas.microsoft.com/office/drawing/2014/chart" uri="{C3380CC4-5D6E-409C-BE32-E72D297353CC}">
                  <c16:uniqueId val="{0000000B-141C-4DC5-A120-A8B85D8B7210}"/>
                </c:ext>
              </c:extLst>
            </c:dLbl>
            <c:dLbl>
              <c:idx val="10"/>
              <c:delete val="1"/>
              <c:extLst>
                <c:ext xmlns:c15="http://schemas.microsoft.com/office/drawing/2012/chart" uri="{CE6537A1-D6FC-4f65-9D91-7224C49458BB}"/>
                <c:ext xmlns:c16="http://schemas.microsoft.com/office/drawing/2014/chart" uri="{C3380CC4-5D6E-409C-BE32-E72D297353CC}">
                  <c16:uniqueId val="{0000000C-141C-4DC5-A120-A8B85D8B7210}"/>
                </c:ext>
              </c:extLst>
            </c:dLbl>
            <c:dLbl>
              <c:idx val="11"/>
              <c:delete val="1"/>
              <c:extLst>
                <c:ext xmlns:c15="http://schemas.microsoft.com/office/drawing/2012/chart" uri="{CE6537A1-D6FC-4f65-9D91-7224C49458BB}"/>
                <c:ext xmlns:c16="http://schemas.microsoft.com/office/drawing/2014/chart" uri="{C3380CC4-5D6E-409C-BE32-E72D297353CC}">
                  <c16:uniqueId val="{0000000D-141C-4DC5-A120-A8B85D8B7210}"/>
                </c:ext>
              </c:extLst>
            </c:dLbl>
            <c:dLbl>
              <c:idx val="12"/>
              <c:delete val="1"/>
              <c:extLst>
                <c:ext xmlns:c15="http://schemas.microsoft.com/office/drawing/2012/chart" uri="{CE6537A1-D6FC-4f65-9D91-7224C49458BB}"/>
                <c:ext xmlns:c16="http://schemas.microsoft.com/office/drawing/2014/chart" uri="{C3380CC4-5D6E-409C-BE32-E72D297353CC}">
                  <c16:uniqueId val="{0000000E-141C-4DC5-A120-A8B85D8B7210}"/>
                </c:ext>
              </c:extLst>
            </c:dLbl>
            <c:dLbl>
              <c:idx val="13"/>
              <c:layout>
                <c:manualLayout>
                  <c:x val="7.7927142907458023E-4"/>
                  <c:y val="-2.7976012492109373E-3"/>
                </c:manualLayout>
              </c:layout>
              <c:numFmt formatCode="#,##0.0" sourceLinked="0"/>
              <c:spPr>
                <a:noFill/>
                <a:ln>
                  <a:noFill/>
                </a:ln>
                <a:effectLst/>
              </c:spPr>
              <c:txPr>
                <a:bodyPr wrap="square" lIns="38100" tIns="19050" rIns="38100" bIns="19050" anchor="ctr">
                  <a:spAutoFit/>
                </a:bodyPr>
                <a:lstStyle/>
                <a:p>
                  <a:pPr>
                    <a:defRPr sz="1200">
                      <a:solidFill>
                        <a:schemeClr val="tx1"/>
                      </a:solidFill>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87-4F33-9D2B-095F41A1D256}"/>
                </c:ext>
              </c:extLst>
            </c:dLbl>
            <c:dLbl>
              <c:idx val="14"/>
              <c:layout>
                <c:manualLayout>
                  <c:x val="1.5585428581490462E-3"/>
                  <c:y val="2.21685105817469E-3"/>
                </c:manualLayout>
              </c:layout>
              <c:numFmt formatCode="#,##0.0" sourceLinked="0"/>
              <c:spPr>
                <a:noFill/>
                <a:ln>
                  <a:noFill/>
                </a:ln>
                <a:effectLst/>
              </c:spPr>
              <c:txPr>
                <a:bodyPr wrap="square" lIns="38100" tIns="19050" rIns="38100" bIns="19050" anchor="ctr">
                  <a:spAutoFit/>
                </a:bodyPr>
                <a:lstStyle/>
                <a:p>
                  <a:pPr>
                    <a:defRPr sz="1200">
                      <a:solidFill>
                        <a:schemeClr val="tx1"/>
                      </a:solidFill>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87-4F33-9D2B-095F41A1D256}"/>
                </c:ext>
              </c:extLst>
            </c:dLbl>
            <c:numFmt formatCode="#,##0.0" sourceLinked="0"/>
            <c:spPr>
              <a:noFill/>
              <a:ln>
                <a:noFill/>
              </a:ln>
              <a:effectLst/>
            </c:spPr>
            <c:txPr>
              <a:bodyPr wrap="square" lIns="38100" tIns="19050" rIns="38100" bIns="19050" anchor="ctr">
                <a:spAutoFit/>
              </a:bodyPr>
              <a:lstStyle/>
              <a:p>
                <a:pPr>
                  <a:defRPr sz="1200">
                    <a:solidFill>
                      <a:schemeClr val="bg1"/>
                    </a:solidFill>
                  </a:defRPr>
                </a:pPr>
                <a:endParaRPr lang="es-C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'Cuadro 2'!$B$8:$B$33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'Cuadro 3'!$C$78:$AB$78</c:f>
              <c:numCache>
                <c:formatCode>#,##0</c:formatCode>
                <c:ptCount val="26"/>
                <c:pt idx="0">
                  <c:v>12035652</c:v>
                </c:pt>
                <c:pt idx="1">
                  <c:v>14340906</c:v>
                </c:pt>
                <c:pt idx="2">
                  <c:v>15745738</c:v>
                </c:pt>
                <c:pt idx="3">
                  <c:v>16960810</c:v>
                </c:pt>
                <c:pt idx="4">
                  <c:v>16724991</c:v>
                </c:pt>
                <c:pt idx="5">
                  <c:v>15954272</c:v>
                </c:pt>
                <c:pt idx="6">
                  <c:v>16765554</c:v>
                </c:pt>
                <c:pt idx="7">
                  <c:v>17581826</c:v>
                </c:pt>
                <c:pt idx="8">
                  <c:v>16597278</c:v>
                </c:pt>
                <c:pt idx="9">
                  <c:v>17072725</c:v>
                </c:pt>
                <c:pt idx="10">
                  <c:v>18610583</c:v>
                </c:pt>
                <c:pt idx="11">
                  <c:v>20764143</c:v>
                </c:pt>
                <c:pt idx="12">
                  <c:v>22948755</c:v>
                </c:pt>
                <c:pt idx="13">
                  <c:v>26338374</c:v>
                </c:pt>
                <c:pt idx="14">
                  <c:v>29444739</c:v>
                </c:pt>
                <c:pt idx="15">
                  <c:v>33439179</c:v>
                </c:pt>
                <c:pt idx="16">
                  <c:v>37885050</c:v>
                </c:pt>
                <c:pt idx="17">
                  <c:v>42461942</c:v>
                </c:pt>
                <c:pt idx="18">
                  <c:v>48045018</c:v>
                </c:pt>
                <c:pt idx="19">
                  <c:v>56744663</c:v>
                </c:pt>
                <c:pt idx="20">
                  <c:v>98804517</c:v>
                </c:pt>
                <c:pt idx="21">
                  <c:v>216565528</c:v>
                </c:pt>
                <c:pt idx="22">
                  <c:v>326704689</c:v>
                </c:pt>
                <c:pt idx="23">
                  <c:v>448515612</c:v>
                </c:pt>
                <c:pt idx="24">
                  <c:v>571490825</c:v>
                </c:pt>
                <c:pt idx="25">
                  <c:v>684473771</c:v>
                </c:pt>
              </c:numCache>
            </c:numRef>
          </c:val>
          <c:extLst>
            <c:ext xmlns:c16="http://schemas.microsoft.com/office/drawing/2014/chart" uri="{C3380CC4-5D6E-409C-BE32-E72D297353CC}">
              <c16:uniqueId val="{00000000-C0F0-4815-B600-3F303249406F}"/>
            </c:ext>
          </c:extLst>
        </c:ser>
        <c:dLbls>
          <c:showLegendKey val="0"/>
          <c:showVal val="0"/>
          <c:showCatName val="0"/>
          <c:showSerName val="0"/>
          <c:showPercent val="0"/>
          <c:showBubbleSize val="0"/>
        </c:dLbls>
        <c:gapWidth val="25"/>
        <c:axId val="205524104"/>
        <c:axId val="205524496"/>
      </c:barChart>
      <c:lineChart>
        <c:grouping val="standard"/>
        <c:varyColors val="0"/>
        <c:ser>
          <c:idx val="1"/>
          <c:order val="1"/>
          <c:tx>
            <c:v>Valor</c:v>
          </c:tx>
          <c:spPr>
            <a:ln>
              <a:solidFill>
                <a:srgbClr val="FF0000"/>
              </a:solidFill>
            </a:ln>
          </c:spPr>
          <c:marker>
            <c:symbol val="none"/>
          </c:marker>
          <c:dLbls>
            <c:dLbl>
              <c:idx val="0"/>
              <c:layout>
                <c:manualLayout>
                  <c:x val="-1.8243713828691589E-2"/>
                  <c:y val="-5.3850129198966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41C-4DC5-A120-A8B85D8B7210}"/>
                </c:ext>
              </c:extLst>
            </c:dLbl>
            <c:dLbl>
              <c:idx val="1"/>
              <c:delete val="1"/>
              <c:extLst>
                <c:ext xmlns:c15="http://schemas.microsoft.com/office/drawing/2012/chart" uri="{CE6537A1-D6FC-4f65-9D91-7224C49458BB}"/>
                <c:ext xmlns:c16="http://schemas.microsoft.com/office/drawing/2014/chart" uri="{C3380CC4-5D6E-409C-BE32-E72D297353CC}">
                  <c16:uniqueId val="{0000000F-141C-4DC5-A120-A8B85D8B7210}"/>
                </c:ext>
              </c:extLst>
            </c:dLbl>
            <c:dLbl>
              <c:idx val="2"/>
              <c:delete val="1"/>
              <c:extLst>
                <c:ext xmlns:c15="http://schemas.microsoft.com/office/drawing/2012/chart" uri="{CE6537A1-D6FC-4f65-9D91-7224C49458BB}"/>
                <c:ext xmlns:c16="http://schemas.microsoft.com/office/drawing/2014/chart" uri="{C3380CC4-5D6E-409C-BE32-E72D297353CC}">
                  <c16:uniqueId val="{00000010-141C-4DC5-A120-A8B85D8B7210}"/>
                </c:ext>
              </c:extLst>
            </c:dLbl>
            <c:dLbl>
              <c:idx val="3"/>
              <c:delete val="1"/>
              <c:extLst>
                <c:ext xmlns:c15="http://schemas.microsoft.com/office/drawing/2012/chart" uri="{CE6537A1-D6FC-4f65-9D91-7224C49458BB}"/>
                <c:ext xmlns:c16="http://schemas.microsoft.com/office/drawing/2014/chart" uri="{C3380CC4-5D6E-409C-BE32-E72D297353CC}">
                  <c16:uniqueId val="{00000011-141C-4DC5-A120-A8B85D8B7210}"/>
                </c:ext>
              </c:extLst>
            </c:dLbl>
            <c:dLbl>
              <c:idx val="4"/>
              <c:delete val="1"/>
              <c:extLst>
                <c:ext xmlns:c15="http://schemas.microsoft.com/office/drawing/2012/chart" uri="{CE6537A1-D6FC-4f65-9D91-7224C49458BB}"/>
                <c:ext xmlns:c16="http://schemas.microsoft.com/office/drawing/2014/chart" uri="{C3380CC4-5D6E-409C-BE32-E72D297353CC}">
                  <c16:uniqueId val="{00000012-141C-4DC5-A120-A8B85D8B7210}"/>
                </c:ext>
              </c:extLst>
            </c:dLbl>
            <c:dLbl>
              <c:idx val="5"/>
              <c:delete val="1"/>
              <c:extLst>
                <c:ext xmlns:c15="http://schemas.microsoft.com/office/drawing/2012/chart" uri="{CE6537A1-D6FC-4f65-9D91-7224C49458BB}"/>
                <c:ext xmlns:c16="http://schemas.microsoft.com/office/drawing/2014/chart" uri="{C3380CC4-5D6E-409C-BE32-E72D297353CC}">
                  <c16:uniqueId val="{00000013-141C-4DC5-A120-A8B85D8B7210}"/>
                </c:ext>
              </c:extLst>
            </c:dLbl>
            <c:dLbl>
              <c:idx val="6"/>
              <c:delete val="1"/>
              <c:extLst>
                <c:ext xmlns:c15="http://schemas.microsoft.com/office/drawing/2012/chart" uri="{CE6537A1-D6FC-4f65-9D91-7224C49458BB}"/>
                <c:ext xmlns:c16="http://schemas.microsoft.com/office/drawing/2014/chart" uri="{C3380CC4-5D6E-409C-BE32-E72D297353CC}">
                  <c16:uniqueId val="{00000014-141C-4DC5-A120-A8B85D8B7210}"/>
                </c:ext>
              </c:extLst>
            </c:dLbl>
            <c:dLbl>
              <c:idx val="7"/>
              <c:delete val="1"/>
              <c:extLst>
                <c:ext xmlns:c15="http://schemas.microsoft.com/office/drawing/2012/chart" uri="{CE6537A1-D6FC-4f65-9D91-7224C49458BB}"/>
                <c:ext xmlns:c16="http://schemas.microsoft.com/office/drawing/2014/chart" uri="{C3380CC4-5D6E-409C-BE32-E72D297353CC}">
                  <c16:uniqueId val="{00000015-141C-4DC5-A120-A8B85D8B7210}"/>
                </c:ext>
              </c:extLst>
            </c:dLbl>
            <c:dLbl>
              <c:idx val="8"/>
              <c:delete val="1"/>
              <c:extLst>
                <c:ext xmlns:c15="http://schemas.microsoft.com/office/drawing/2012/chart" uri="{CE6537A1-D6FC-4f65-9D91-7224C49458BB}"/>
                <c:ext xmlns:c16="http://schemas.microsoft.com/office/drawing/2014/chart" uri="{C3380CC4-5D6E-409C-BE32-E72D297353CC}">
                  <c16:uniqueId val="{00000016-141C-4DC5-A120-A8B85D8B7210}"/>
                </c:ext>
              </c:extLst>
            </c:dLbl>
            <c:dLbl>
              <c:idx val="9"/>
              <c:delete val="1"/>
              <c:extLst>
                <c:ext xmlns:c15="http://schemas.microsoft.com/office/drawing/2012/chart" uri="{CE6537A1-D6FC-4f65-9D91-7224C49458BB}"/>
                <c:ext xmlns:c16="http://schemas.microsoft.com/office/drawing/2014/chart" uri="{C3380CC4-5D6E-409C-BE32-E72D297353CC}">
                  <c16:uniqueId val="{00000017-141C-4DC5-A120-A8B85D8B7210}"/>
                </c:ext>
              </c:extLst>
            </c:dLbl>
            <c:dLbl>
              <c:idx val="10"/>
              <c:delete val="1"/>
              <c:extLst>
                <c:ext xmlns:c15="http://schemas.microsoft.com/office/drawing/2012/chart" uri="{CE6537A1-D6FC-4f65-9D91-7224C49458BB}"/>
                <c:ext xmlns:c16="http://schemas.microsoft.com/office/drawing/2014/chart" uri="{C3380CC4-5D6E-409C-BE32-E72D297353CC}">
                  <c16:uniqueId val="{00000018-141C-4DC5-A120-A8B85D8B7210}"/>
                </c:ext>
              </c:extLst>
            </c:dLbl>
            <c:dLbl>
              <c:idx val="11"/>
              <c:delete val="1"/>
              <c:extLst>
                <c:ext xmlns:c15="http://schemas.microsoft.com/office/drawing/2012/chart" uri="{CE6537A1-D6FC-4f65-9D91-7224C49458BB}"/>
                <c:ext xmlns:c16="http://schemas.microsoft.com/office/drawing/2014/chart" uri="{C3380CC4-5D6E-409C-BE32-E72D297353CC}">
                  <c16:uniqueId val="{00000019-141C-4DC5-A120-A8B85D8B7210}"/>
                </c:ext>
              </c:extLst>
            </c:dLbl>
            <c:dLbl>
              <c:idx val="12"/>
              <c:delete val="1"/>
              <c:extLst>
                <c:ext xmlns:c15="http://schemas.microsoft.com/office/drawing/2012/chart" uri="{CE6537A1-D6FC-4f65-9D91-7224C49458BB}"/>
                <c:ext xmlns:c16="http://schemas.microsoft.com/office/drawing/2014/chart" uri="{C3380CC4-5D6E-409C-BE32-E72D297353CC}">
                  <c16:uniqueId val="{0000001A-141C-4DC5-A120-A8B85D8B7210}"/>
                </c:ext>
              </c:extLst>
            </c:dLbl>
            <c:dLbl>
              <c:idx val="13"/>
              <c:delete val="1"/>
              <c:extLst>
                <c:ext xmlns:c15="http://schemas.microsoft.com/office/drawing/2012/chart" uri="{CE6537A1-D6FC-4f65-9D91-7224C49458BB}"/>
                <c:ext xmlns:c16="http://schemas.microsoft.com/office/drawing/2014/chart" uri="{C3380CC4-5D6E-409C-BE32-E72D297353CC}">
                  <c16:uniqueId val="{0000001B-141C-4DC5-A120-A8B85D8B7210}"/>
                </c:ext>
              </c:extLst>
            </c:dLbl>
            <c:dLbl>
              <c:idx val="14"/>
              <c:delete val="1"/>
              <c:extLst>
                <c:ext xmlns:c15="http://schemas.microsoft.com/office/drawing/2012/chart" uri="{CE6537A1-D6FC-4f65-9D91-7224C49458BB}"/>
                <c:ext xmlns:c16="http://schemas.microsoft.com/office/drawing/2014/chart" uri="{C3380CC4-5D6E-409C-BE32-E72D297353CC}">
                  <c16:uniqueId val="{0000001C-141C-4DC5-A120-A8B85D8B7210}"/>
                </c:ext>
              </c:extLst>
            </c:dLbl>
            <c:dLbl>
              <c:idx val="15"/>
              <c:delete val="1"/>
              <c:extLst>
                <c:ext xmlns:c15="http://schemas.microsoft.com/office/drawing/2012/chart" uri="{CE6537A1-D6FC-4f65-9D91-7224C49458BB}"/>
                <c:ext xmlns:c16="http://schemas.microsoft.com/office/drawing/2014/chart" uri="{C3380CC4-5D6E-409C-BE32-E72D297353CC}">
                  <c16:uniqueId val="{0000001D-141C-4DC5-A120-A8B85D8B7210}"/>
                </c:ext>
              </c:extLst>
            </c:dLbl>
            <c:dLbl>
              <c:idx val="16"/>
              <c:delete val="1"/>
              <c:extLst>
                <c:ext xmlns:c15="http://schemas.microsoft.com/office/drawing/2012/chart" uri="{CE6537A1-D6FC-4f65-9D91-7224C49458BB}"/>
                <c:ext xmlns:c16="http://schemas.microsoft.com/office/drawing/2014/chart" uri="{C3380CC4-5D6E-409C-BE32-E72D297353CC}">
                  <c16:uniqueId val="{0000001E-141C-4DC5-A120-A8B85D8B7210}"/>
                </c:ext>
              </c:extLst>
            </c:dLbl>
            <c:dLbl>
              <c:idx val="17"/>
              <c:delete val="1"/>
              <c:extLst>
                <c:ext xmlns:c15="http://schemas.microsoft.com/office/drawing/2012/chart" uri="{CE6537A1-D6FC-4f65-9D91-7224C49458BB}"/>
                <c:ext xmlns:c16="http://schemas.microsoft.com/office/drawing/2014/chart" uri="{C3380CC4-5D6E-409C-BE32-E72D297353CC}">
                  <c16:uniqueId val="{0000001F-141C-4DC5-A120-A8B85D8B7210}"/>
                </c:ext>
              </c:extLst>
            </c:dLbl>
            <c:dLbl>
              <c:idx val="18"/>
              <c:delete val="1"/>
              <c:extLst>
                <c:ext xmlns:c15="http://schemas.microsoft.com/office/drawing/2012/chart" uri="{CE6537A1-D6FC-4f65-9D91-7224C49458BB}"/>
                <c:ext xmlns:c16="http://schemas.microsoft.com/office/drawing/2014/chart" uri="{C3380CC4-5D6E-409C-BE32-E72D297353CC}">
                  <c16:uniqueId val="{00000020-141C-4DC5-A120-A8B85D8B7210}"/>
                </c:ext>
              </c:extLst>
            </c:dLbl>
            <c:dLbl>
              <c:idx val="19"/>
              <c:delete val="1"/>
              <c:extLst>
                <c:ext xmlns:c15="http://schemas.microsoft.com/office/drawing/2012/chart" uri="{CE6537A1-D6FC-4f65-9D91-7224C49458BB}"/>
                <c:ext xmlns:c16="http://schemas.microsoft.com/office/drawing/2014/chart" uri="{C3380CC4-5D6E-409C-BE32-E72D297353CC}">
                  <c16:uniqueId val="{00000021-141C-4DC5-A120-A8B85D8B7210}"/>
                </c:ext>
              </c:extLst>
            </c:dLbl>
            <c:dLbl>
              <c:idx val="20"/>
              <c:delete val="1"/>
              <c:extLst>
                <c:ext xmlns:c15="http://schemas.microsoft.com/office/drawing/2012/chart" uri="{CE6537A1-D6FC-4f65-9D91-7224C49458BB}"/>
                <c:ext xmlns:c16="http://schemas.microsoft.com/office/drawing/2014/chart" uri="{C3380CC4-5D6E-409C-BE32-E72D297353CC}">
                  <c16:uniqueId val="{00000022-141C-4DC5-A120-A8B85D8B7210}"/>
                </c:ext>
              </c:extLst>
            </c:dLbl>
            <c:dLbl>
              <c:idx val="21"/>
              <c:layout>
                <c:manualLayout>
                  <c:x val="-2.422392849258103E-2"/>
                  <c:y val="-3.67763048606266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141C-4DC5-A120-A8B85D8B7210}"/>
                </c:ext>
              </c:extLst>
            </c:dLbl>
            <c:dLbl>
              <c:idx val="22"/>
              <c:layout>
                <c:manualLayout>
                  <c:x val="-2.1262012442282575E-2"/>
                  <c:y val="-8.27906976744186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41C-4DC5-A120-A8B85D8B7210}"/>
                </c:ext>
              </c:extLst>
            </c:dLbl>
            <c:dLbl>
              <c:idx val="23"/>
              <c:layout>
                <c:manualLayout>
                  <c:x val="-2.4819795016025492E-2"/>
                  <c:y val="-9.68407588291969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6E-4264-9115-332B7D245F25}"/>
                </c:ext>
              </c:extLst>
            </c:dLbl>
            <c:dLbl>
              <c:idx val="24"/>
              <c:layout>
                <c:manualLayout>
                  <c:x val="-2.2481980728801754E-2"/>
                  <c:y val="-4.1988438154091499E-2"/>
                </c:manualLayout>
              </c:layout>
              <c:numFmt formatCode="&quot;₡&quot;#,##0.0" sourceLinked="0"/>
              <c:spPr>
                <a:noFill/>
                <a:ln>
                  <a:noFill/>
                </a:ln>
                <a:effectLst/>
              </c:spPr>
              <c:txPr>
                <a:bodyPr wrap="square" lIns="38100" tIns="19050" rIns="38100" bIns="19050" anchor="ctr">
                  <a:spAutoFit/>
                </a:bodyPr>
                <a:lstStyle/>
                <a:p>
                  <a:pPr>
                    <a:defRPr sz="1200">
                      <a:solidFill>
                        <a:sysClr val="windowText" lastClr="000000"/>
                      </a:solidFill>
                    </a:defRPr>
                  </a:pPr>
                  <a:endParaRPr lang="es-C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6E-4264-9115-332B7D245F25}"/>
                </c:ext>
              </c:extLst>
            </c:dLbl>
            <c:dLbl>
              <c:idx val="25"/>
              <c:layout>
                <c:manualLayout>
                  <c:x val="-2.2481980728801646E-2"/>
                  <c:y val="-9.0511644905146363E-2"/>
                </c:manualLayout>
              </c:layout>
              <c:numFmt formatCode="&quot;₡&quot;#,##0.0" sourceLinked="0"/>
              <c:spPr>
                <a:noFill/>
                <a:ln>
                  <a:noFill/>
                </a:ln>
                <a:effectLst/>
              </c:spPr>
              <c:txPr>
                <a:bodyPr wrap="square" lIns="38100" tIns="19050" rIns="38100" bIns="19050" anchor="ctr">
                  <a:noAutofit/>
                </a:bodyPr>
                <a:lstStyle/>
                <a:p>
                  <a:pPr>
                    <a:defRPr sz="1200">
                      <a:solidFill>
                        <a:schemeClr val="bg1"/>
                      </a:solidFill>
                    </a:defRPr>
                  </a:pPr>
                  <a:endParaRPr lang="es-CR"/>
                </a:p>
              </c:txPr>
              <c:dLblPos val="r"/>
              <c:showLegendKey val="0"/>
              <c:showVal val="1"/>
              <c:showCatName val="0"/>
              <c:showSerName val="0"/>
              <c:showPercent val="0"/>
              <c:showBubbleSize val="0"/>
              <c:extLst>
                <c:ext xmlns:c15="http://schemas.microsoft.com/office/drawing/2012/chart" uri="{CE6537A1-D6FC-4f65-9D91-7224C49458BB}">
                  <c15:layout>
                    <c:manualLayout>
                      <c:w val="3.4833432879633724E-2"/>
                      <c:h val="4.8111897405229399E-2"/>
                    </c:manualLayout>
                  </c15:layout>
                </c:ext>
                <c:ext xmlns:c16="http://schemas.microsoft.com/office/drawing/2014/chart" uri="{C3380CC4-5D6E-409C-BE32-E72D297353CC}">
                  <c16:uniqueId val="{00000000-203C-4E9B-BA58-FBE0CB800B74}"/>
                </c:ext>
              </c:extLst>
            </c:dLbl>
            <c:numFmt formatCode="&quot;₡&quot;#,##0.0" sourceLinked="0"/>
            <c:spPr>
              <a:noFill/>
              <a:ln>
                <a:noFill/>
              </a:ln>
              <a:effectLst/>
            </c:spPr>
            <c:txPr>
              <a:bodyPr wrap="square" lIns="38100" tIns="19050" rIns="38100" bIns="19050" anchor="ctr">
                <a:spAutoFit/>
              </a:bodyPr>
              <a:lstStyle/>
              <a:p>
                <a:pPr>
                  <a:defRPr sz="1200"/>
                </a:pPr>
                <a:endParaRPr lang="es-C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8100" cap="flat" cmpd="sng" algn="ctr">
                      <a:solidFill>
                        <a:schemeClr val="accent4">
                          <a:shade val="95000"/>
                          <a:satMod val="105000"/>
                        </a:schemeClr>
                      </a:solidFill>
                      <a:prstDash val="solid"/>
                    </a:ln>
                    <a:effectLst/>
                  </c:spPr>
                </c15:leaderLines>
              </c:ext>
            </c:extLst>
          </c:dLbls>
          <c:cat>
            <c:numRef>
              <c:f>'Cuadro 2'!$B$8:$B$33</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'Cuadro 4'!$C$79:$AB$79</c:f>
              <c:numCache>
                <c:formatCode>#\ ##0.0</c:formatCode>
                <c:ptCount val="26"/>
                <c:pt idx="0">
                  <c:v>19772.120738735019</c:v>
                </c:pt>
                <c:pt idx="1">
                  <c:v>23559.069662030393</c:v>
                </c:pt>
                <c:pt idx="2">
                  <c:v>26015.102801413552</c:v>
                </c:pt>
                <c:pt idx="3">
                  <c:v>31505.565650095301</c:v>
                </c:pt>
                <c:pt idx="4">
                  <c:v>39292.682149468739</c:v>
                </c:pt>
                <c:pt idx="5">
                  <c:v>46590.72416274713</c:v>
                </c:pt>
                <c:pt idx="6">
                  <c:v>59950.546479210105</c:v>
                </c:pt>
                <c:pt idx="7">
                  <c:v>92830.414728567193</c:v>
                </c:pt>
                <c:pt idx="8">
                  <c:v>133132.86747984716</c:v>
                </c:pt>
                <c:pt idx="9">
                  <c:v>119149.64624944364</c:v>
                </c:pt>
                <c:pt idx="10">
                  <c:v>146784.46909816467</c:v>
                </c:pt>
                <c:pt idx="11">
                  <c:v>185863.11286055011</c:v>
                </c:pt>
                <c:pt idx="12">
                  <c:v>202651.53119688074</c:v>
                </c:pt>
                <c:pt idx="13">
                  <c:v>233299.95688893209</c:v>
                </c:pt>
                <c:pt idx="14">
                  <c:v>240879.12296029605</c:v>
                </c:pt>
                <c:pt idx="15">
                  <c:v>278103.73701053794</c:v>
                </c:pt>
                <c:pt idx="16">
                  <c:v>295300.48579930508</c:v>
                </c:pt>
                <c:pt idx="17">
                  <c:v>320722.26411317737</c:v>
                </c:pt>
                <c:pt idx="18">
                  <c:v>355735.09819394228</c:v>
                </c:pt>
                <c:pt idx="19">
                  <c:v>377689.2599875239</c:v>
                </c:pt>
                <c:pt idx="20">
                  <c:v>590418.73350294703</c:v>
                </c:pt>
                <c:pt idx="21">
                  <c:v>565343.5568174948</c:v>
                </c:pt>
                <c:pt idx="22">
                  <c:v>593750.39570507093</c:v>
                </c:pt>
                <c:pt idx="23">
                  <c:v>660863.71808413533</c:v>
                </c:pt>
                <c:pt idx="24">
                  <c:v>823460.94064108119</c:v>
                </c:pt>
                <c:pt idx="25">
                  <c:v>703664.776368169</c:v>
                </c:pt>
              </c:numCache>
            </c:numRef>
          </c:val>
          <c:smooth val="0"/>
          <c:extLst>
            <c:ext xmlns:c16="http://schemas.microsoft.com/office/drawing/2014/chart" uri="{C3380CC4-5D6E-409C-BE32-E72D297353CC}">
              <c16:uniqueId val="{00000001-C0F0-4815-B600-3F303249406F}"/>
            </c:ext>
          </c:extLst>
        </c:ser>
        <c:dLbls>
          <c:showLegendKey val="0"/>
          <c:showVal val="0"/>
          <c:showCatName val="0"/>
          <c:showSerName val="0"/>
          <c:showPercent val="0"/>
          <c:showBubbleSize val="0"/>
        </c:dLbls>
        <c:marker val="1"/>
        <c:smooth val="0"/>
        <c:axId val="205524888"/>
        <c:axId val="205527240"/>
      </c:lineChart>
      <c:catAx>
        <c:axId val="205524104"/>
        <c:scaling>
          <c:orientation val="minMax"/>
        </c:scaling>
        <c:delete val="0"/>
        <c:axPos val="b"/>
        <c:numFmt formatCode="General" sourceLinked="1"/>
        <c:majorTickMark val="out"/>
        <c:minorTickMark val="none"/>
        <c:tickLblPos val="nextTo"/>
        <c:spPr>
          <a:ln>
            <a:noFill/>
          </a:ln>
        </c:spPr>
        <c:txPr>
          <a:bodyPr rot="0"/>
          <a:lstStyle/>
          <a:p>
            <a:pPr>
              <a:defRPr/>
            </a:pPr>
            <a:endParaRPr lang="es-CR"/>
          </a:p>
        </c:txPr>
        <c:crossAx val="205524496"/>
        <c:crosses val="autoZero"/>
        <c:auto val="1"/>
        <c:lblAlgn val="ctr"/>
        <c:lblOffset val="100"/>
        <c:tickLblSkip val="1"/>
        <c:noMultiLvlLbl val="0"/>
      </c:catAx>
      <c:valAx>
        <c:axId val="205524496"/>
        <c:scaling>
          <c:orientation val="minMax"/>
          <c:max val="700000000"/>
        </c:scaling>
        <c:delete val="0"/>
        <c:axPos val="l"/>
        <c:majorGridlines>
          <c:spPr>
            <a:ln>
              <a:solidFill>
                <a:schemeClr val="bg1">
                  <a:lumMod val="75000"/>
                </a:schemeClr>
              </a:solidFill>
            </a:ln>
          </c:spPr>
        </c:majorGridlines>
        <c:title>
          <c:tx>
            <c:rich>
              <a:bodyPr rot="-5400000" vert="horz"/>
              <a:lstStyle/>
              <a:p>
                <a:pPr>
                  <a:defRPr/>
                </a:pPr>
                <a:r>
                  <a:rPr lang="es-CR"/>
                  <a:t>Millones de transacciones</a:t>
                </a:r>
              </a:p>
            </c:rich>
          </c:tx>
          <c:layout>
            <c:manualLayout>
              <c:xMode val="edge"/>
              <c:yMode val="edge"/>
              <c:x val="6.3526273517032061E-3"/>
              <c:y val="0.32351535127876457"/>
            </c:manualLayout>
          </c:layout>
          <c:overlay val="0"/>
        </c:title>
        <c:numFmt formatCode="#,##0" sourceLinked="0"/>
        <c:majorTickMark val="out"/>
        <c:minorTickMark val="none"/>
        <c:tickLblPos val="nextTo"/>
        <c:spPr>
          <a:ln>
            <a:noFill/>
          </a:ln>
        </c:spPr>
        <c:crossAx val="205524104"/>
        <c:crosses val="autoZero"/>
        <c:crossBetween val="between"/>
        <c:dispUnits>
          <c:builtInUnit val="millions"/>
        </c:dispUnits>
      </c:valAx>
      <c:valAx>
        <c:axId val="205527240"/>
        <c:scaling>
          <c:orientation val="minMax"/>
        </c:scaling>
        <c:delete val="0"/>
        <c:axPos val="r"/>
        <c:title>
          <c:tx>
            <c:rich>
              <a:bodyPr rot="-5400000" vert="horz"/>
              <a:lstStyle/>
              <a:p>
                <a:pPr>
                  <a:defRPr/>
                </a:pPr>
                <a:r>
                  <a:rPr lang="es-CR"/>
                  <a:t>Billones de colones</a:t>
                </a:r>
              </a:p>
            </c:rich>
          </c:tx>
          <c:layout>
            <c:manualLayout>
              <c:xMode val="edge"/>
              <c:yMode val="edge"/>
              <c:x val="0.97833877597534125"/>
              <c:y val="0.33349098236833619"/>
            </c:manualLayout>
          </c:layout>
          <c:overlay val="0"/>
        </c:title>
        <c:numFmt formatCode="&quot;₡&quot;#,##0" sourceLinked="0"/>
        <c:majorTickMark val="out"/>
        <c:minorTickMark val="none"/>
        <c:tickLblPos val="nextTo"/>
        <c:spPr>
          <a:ln>
            <a:noFill/>
          </a:ln>
        </c:spPr>
        <c:crossAx val="205524888"/>
        <c:crosses val="max"/>
        <c:crossBetween val="between"/>
        <c:dispUnits>
          <c:builtInUnit val="thousands"/>
        </c:dispUnits>
      </c:valAx>
      <c:catAx>
        <c:axId val="205524888"/>
        <c:scaling>
          <c:orientation val="minMax"/>
        </c:scaling>
        <c:delete val="1"/>
        <c:axPos val="b"/>
        <c:numFmt formatCode="General" sourceLinked="1"/>
        <c:majorTickMark val="out"/>
        <c:minorTickMark val="none"/>
        <c:tickLblPos val="nextTo"/>
        <c:crossAx val="205527240"/>
        <c:crosses val="autoZero"/>
        <c:auto val="1"/>
        <c:lblAlgn val="ctr"/>
        <c:lblOffset val="100"/>
        <c:noMultiLvlLbl val="0"/>
      </c:catAx>
      <c:spPr>
        <a:noFill/>
      </c:spPr>
    </c:plotArea>
    <c:legend>
      <c:legendPos val="b"/>
      <c:layout>
        <c:manualLayout>
          <c:xMode val="edge"/>
          <c:yMode val="edge"/>
          <c:x val="0.3532915556441768"/>
          <c:y val="0.89885206209688906"/>
          <c:w val="0.27842955071199171"/>
          <c:h val="4.3401256661099182E-2"/>
        </c:manualLayout>
      </c:layout>
      <c:overlay val="0"/>
    </c:legend>
    <c:plotVisOnly val="1"/>
    <c:dispBlanksAs val="gap"/>
    <c:showDLblsOverMax val="0"/>
  </c:chart>
  <c:spPr>
    <a:solidFill>
      <a:schemeClr val="bg1"/>
    </a:solidFill>
    <a:ln>
      <a:solidFill>
        <a:sysClr val="windowText" lastClr="000000"/>
      </a:solidFill>
    </a:ln>
  </c:spPr>
  <c:txPr>
    <a:bodyPr/>
    <a:lstStyle/>
    <a:p>
      <a:pPr>
        <a:defRPr sz="1400" b="1">
          <a:latin typeface="Arial" panose="020B0604020202020204" pitchFamily="34" charset="0"/>
          <a:cs typeface="Arial" panose="020B0604020202020204" pitchFamily="34" charset="0"/>
        </a:defRPr>
      </a:pPr>
      <a:endParaRPr lang="es-C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autoTitleDeleted val="1"/>
    <c:view3D>
      <c:rotX val="0"/>
      <c:rotY val="0"/>
      <c:depthPercent val="70"/>
      <c:rAngAx val="1"/>
    </c:view3D>
    <c:floor>
      <c:thickness val="0"/>
    </c:floor>
    <c:sideWall>
      <c:thickness val="0"/>
    </c:sideWall>
    <c:backWall>
      <c:thickness val="0"/>
      <c:spPr>
        <a:noFill/>
      </c:spPr>
    </c:backWall>
    <c:plotArea>
      <c:layout>
        <c:manualLayout>
          <c:layoutTarget val="inner"/>
          <c:xMode val="edge"/>
          <c:yMode val="edge"/>
          <c:x val="7.0748643266013975E-2"/>
          <c:y val="0.14079959926371352"/>
          <c:w val="0.9278058835855445"/>
          <c:h val="0.69481118636558348"/>
        </c:manualLayout>
      </c:layout>
      <c:bar3DChart>
        <c:barDir val="col"/>
        <c:grouping val="stacked"/>
        <c:varyColors val="0"/>
        <c:ser>
          <c:idx val="0"/>
          <c:order val="0"/>
          <c:tx>
            <c:strRef>
              <c:f>'Cuadro 3'!$B$7</c:f>
              <c:strCache>
                <c:ptCount val="1"/>
                <c:pt idx="0">
                  <c:v>Monedero Bancario (Sinpe Móvil)</c:v>
                </c:pt>
              </c:strCache>
            </c:strRef>
          </c:tx>
          <c:spPr>
            <a:solidFill>
              <a:srgbClr val="7030A0"/>
            </a:solidFill>
            <a:ln>
              <a:solidFill>
                <a:srgbClr val="0070C0"/>
              </a:solidFill>
            </a:ln>
          </c:spPr>
          <c:invertIfNegative val="0"/>
          <c:dPt>
            <c:idx val="0"/>
            <c:invertIfNegative val="0"/>
            <c:bubble3D val="0"/>
            <c:extLst>
              <c:ext xmlns:c16="http://schemas.microsoft.com/office/drawing/2014/chart" uri="{C3380CC4-5D6E-409C-BE32-E72D297353CC}">
                <c16:uniqueId val="{00000000-B6B7-49BD-A62C-02A9B999379D}"/>
              </c:ext>
            </c:extLst>
          </c:dPt>
          <c:dLbls>
            <c:dLbl>
              <c:idx val="6"/>
              <c:delete val="1"/>
              <c:extLst>
                <c:ext xmlns:c15="http://schemas.microsoft.com/office/drawing/2012/chart" uri="{CE6537A1-D6FC-4f65-9D91-7224C49458BB}"/>
                <c:ext xmlns:c16="http://schemas.microsoft.com/office/drawing/2014/chart" uri="{C3380CC4-5D6E-409C-BE32-E72D297353CC}">
                  <c16:uniqueId val="{0000003C-B6B7-49BD-A62C-02A9B999379D}"/>
                </c:ext>
              </c:extLst>
            </c:dLbl>
            <c:dLbl>
              <c:idx val="7"/>
              <c:delete val="1"/>
              <c:extLst>
                <c:ext xmlns:c15="http://schemas.microsoft.com/office/drawing/2012/chart" uri="{CE6537A1-D6FC-4f65-9D91-7224C49458BB}"/>
                <c:ext xmlns:c16="http://schemas.microsoft.com/office/drawing/2014/chart" uri="{C3380CC4-5D6E-409C-BE32-E72D297353CC}">
                  <c16:uniqueId val="{0000003D-B6B7-49BD-A62C-02A9B999379D}"/>
                </c:ext>
              </c:extLst>
            </c:dLbl>
            <c:dLbl>
              <c:idx val="8"/>
              <c:delete val="1"/>
              <c:extLst>
                <c:ext xmlns:c15="http://schemas.microsoft.com/office/drawing/2012/chart" uri="{CE6537A1-D6FC-4f65-9D91-7224C49458BB}"/>
                <c:ext xmlns:c16="http://schemas.microsoft.com/office/drawing/2014/chart" uri="{C3380CC4-5D6E-409C-BE32-E72D297353CC}">
                  <c16:uniqueId val="{0000003E-B6B7-49BD-A62C-02A9B999379D}"/>
                </c:ext>
              </c:extLst>
            </c:dLbl>
            <c:dLbl>
              <c:idx val="9"/>
              <c:delete val="1"/>
              <c:extLst>
                <c:ext xmlns:c15="http://schemas.microsoft.com/office/drawing/2012/chart" uri="{CE6537A1-D6FC-4f65-9D91-7224C49458BB}"/>
                <c:ext xmlns:c16="http://schemas.microsoft.com/office/drawing/2014/chart" uri="{C3380CC4-5D6E-409C-BE32-E72D297353CC}">
                  <c16:uniqueId val="{0000003F-B6B7-49BD-A62C-02A9B999379D}"/>
                </c:ext>
              </c:extLst>
            </c:dLbl>
            <c:dLbl>
              <c:idx val="10"/>
              <c:delete val="1"/>
              <c:extLst>
                <c:ext xmlns:c15="http://schemas.microsoft.com/office/drawing/2012/chart" uri="{CE6537A1-D6FC-4f65-9D91-7224C49458BB}"/>
                <c:ext xmlns:c16="http://schemas.microsoft.com/office/drawing/2014/chart" uri="{C3380CC4-5D6E-409C-BE32-E72D297353CC}">
                  <c16:uniqueId val="{00000040-B6B7-49BD-A62C-02A9B999379D}"/>
                </c:ext>
              </c:extLst>
            </c:dLbl>
            <c:dLbl>
              <c:idx val="11"/>
              <c:delete val="1"/>
              <c:extLst>
                <c:ext xmlns:c15="http://schemas.microsoft.com/office/drawing/2012/chart" uri="{CE6537A1-D6FC-4f65-9D91-7224C49458BB}"/>
                <c:ext xmlns:c16="http://schemas.microsoft.com/office/drawing/2014/chart" uri="{C3380CC4-5D6E-409C-BE32-E72D297353CC}">
                  <c16:uniqueId val="{00000041-B6B7-49BD-A62C-02A9B999379D}"/>
                </c:ext>
              </c:extLst>
            </c:dLbl>
            <c:dLbl>
              <c:idx val="12"/>
              <c:delete val="1"/>
              <c:extLst>
                <c:ext xmlns:c15="http://schemas.microsoft.com/office/drawing/2012/chart" uri="{CE6537A1-D6FC-4f65-9D91-7224C49458BB}"/>
                <c:ext xmlns:c16="http://schemas.microsoft.com/office/drawing/2014/chart" uri="{C3380CC4-5D6E-409C-BE32-E72D297353CC}">
                  <c16:uniqueId val="{00000042-B6B7-49BD-A62C-02A9B999379D}"/>
                </c:ext>
              </c:extLst>
            </c:dLbl>
            <c:dLbl>
              <c:idx val="13"/>
              <c:delete val="1"/>
              <c:extLst>
                <c:ext xmlns:c15="http://schemas.microsoft.com/office/drawing/2012/chart" uri="{CE6537A1-D6FC-4f65-9D91-7224C49458BB}"/>
                <c:ext xmlns:c16="http://schemas.microsoft.com/office/drawing/2014/chart" uri="{C3380CC4-5D6E-409C-BE32-E72D297353CC}">
                  <c16:uniqueId val="{00000043-B6B7-49BD-A62C-02A9B999379D}"/>
                </c:ext>
              </c:extLst>
            </c:dLbl>
            <c:dLbl>
              <c:idx val="14"/>
              <c:delete val="1"/>
              <c:extLst>
                <c:ext xmlns:c15="http://schemas.microsoft.com/office/drawing/2012/chart" uri="{CE6537A1-D6FC-4f65-9D91-7224C49458BB}"/>
                <c:ext xmlns:c16="http://schemas.microsoft.com/office/drawing/2014/chart" uri="{C3380CC4-5D6E-409C-BE32-E72D297353CC}">
                  <c16:uniqueId val="{00000044-B6B7-49BD-A62C-02A9B999379D}"/>
                </c:ext>
              </c:extLst>
            </c:dLbl>
            <c:dLbl>
              <c:idx val="15"/>
              <c:delete val="1"/>
              <c:extLst>
                <c:ext xmlns:c15="http://schemas.microsoft.com/office/drawing/2012/chart" uri="{CE6537A1-D6FC-4f65-9D91-7224C49458BB}"/>
                <c:ext xmlns:c16="http://schemas.microsoft.com/office/drawing/2014/chart" uri="{C3380CC4-5D6E-409C-BE32-E72D297353CC}">
                  <c16:uniqueId val="{00000045-B6B7-49BD-A62C-02A9B999379D}"/>
                </c:ext>
              </c:extLst>
            </c:dLbl>
            <c:dLbl>
              <c:idx val="16"/>
              <c:delete val="1"/>
              <c:extLst>
                <c:ext xmlns:c15="http://schemas.microsoft.com/office/drawing/2012/chart" uri="{CE6537A1-D6FC-4f65-9D91-7224C49458BB}"/>
                <c:ext xmlns:c16="http://schemas.microsoft.com/office/drawing/2014/chart" uri="{C3380CC4-5D6E-409C-BE32-E72D297353CC}">
                  <c16:uniqueId val="{00000001-B6B7-49BD-A62C-02A9B999379D}"/>
                </c:ext>
              </c:extLst>
            </c:dLbl>
            <c:dLbl>
              <c:idx val="17"/>
              <c:delete val="1"/>
              <c:extLst>
                <c:ext xmlns:c15="http://schemas.microsoft.com/office/drawing/2012/chart" uri="{CE6537A1-D6FC-4f65-9D91-7224C49458BB}"/>
                <c:ext xmlns:c16="http://schemas.microsoft.com/office/drawing/2014/chart" uri="{C3380CC4-5D6E-409C-BE32-E72D297353CC}">
                  <c16:uniqueId val="{00000002-B6B7-49BD-A62C-02A9B999379D}"/>
                </c:ext>
              </c:extLst>
            </c:dLbl>
            <c:dLbl>
              <c:idx val="18"/>
              <c:delete val="1"/>
              <c:extLst>
                <c:ext xmlns:c15="http://schemas.microsoft.com/office/drawing/2012/chart" uri="{CE6537A1-D6FC-4f65-9D91-7224C49458BB}"/>
                <c:ext xmlns:c16="http://schemas.microsoft.com/office/drawing/2014/chart" uri="{C3380CC4-5D6E-409C-BE32-E72D297353CC}">
                  <c16:uniqueId val="{00000003-B6B7-49BD-A62C-02A9B999379D}"/>
                </c:ext>
              </c:extLst>
            </c:dLbl>
            <c:dLbl>
              <c:idx val="19"/>
              <c:delete val="1"/>
              <c:extLst>
                <c:ext xmlns:c15="http://schemas.microsoft.com/office/drawing/2012/chart" uri="{CE6537A1-D6FC-4f65-9D91-7224C49458BB}"/>
                <c:ext xmlns:c16="http://schemas.microsoft.com/office/drawing/2014/chart" uri="{C3380CC4-5D6E-409C-BE32-E72D297353CC}">
                  <c16:uniqueId val="{00000004-B6B7-49BD-A62C-02A9B999379D}"/>
                </c:ext>
              </c:extLst>
            </c:dLbl>
            <c:numFmt formatCode="#,##0.0" sourceLinked="0"/>
            <c:spPr>
              <a:noFill/>
              <a:ln>
                <a:noFill/>
              </a:ln>
              <a:effectLst/>
            </c:spPr>
            <c:txPr>
              <a:bodyPr wrap="square" lIns="38100" tIns="19050" rIns="38100" bIns="19050" anchor="ctr">
                <a:spAutoFit/>
              </a:bodyPr>
              <a:lstStyle/>
              <a:p>
                <a:pPr>
                  <a:defRPr sz="1100">
                    <a:solidFill>
                      <a:schemeClr val="bg1"/>
                    </a:solidFil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'Cuadro 3'!$C$6:$AB$6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'Cuadro 3'!$C$7:$AB$7</c:f>
              <c:numCache>
                <c:formatCode>#\ ##0.0</c:formatCode>
                <c:ptCount val="26"/>
                <c:pt idx="15" formatCode="#,##0">
                  <c:v>26034</c:v>
                </c:pt>
                <c:pt idx="16" formatCode="#,##0">
                  <c:v>130109</c:v>
                </c:pt>
                <c:pt idx="17" formatCode="#,##0">
                  <c:v>362760</c:v>
                </c:pt>
                <c:pt idx="18" formatCode="#,##0">
                  <c:v>909642</c:v>
                </c:pt>
                <c:pt idx="19" formatCode="#,##0">
                  <c:v>3305660</c:v>
                </c:pt>
                <c:pt idx="20" formatCode="#,##0">
                  <c:v>36897291</c:v>
                </c:pt>
                <c:pt idx="21" formatCode="#,##0">
                  <c:v>146824429</c:v>
                </c:pt>
                <c:pt idx="22" formatCode="#,##0">
                  <c:v>242056374</c:v>
                </c:pt>
                <c:pt idx="23" formatCode="#,##0">
                  <c:v>345544879</c:v>
                </c:pt>
                <c:pt idx="24" formatCode="#,##0">
                  <c:v>444314689</c:v>
                </c:pt>
                <c:pt idx="25" formatCode="#,##0">
                  <c:v>521825934</c:v>
                </c:pt>
              </c:numCache>
            </c:numRef>
          </c:val>
          <c:extLst>
            <c:ext xmlns:c16="http://schemas.microsoft.com/office/drawing/2014/chart" uri="{C3380CC4-5D6E-409C-BE32-E72D297353CC}">
              <c16:uniqueId val="{00000008-B6B7-49BD-A62C-02A9B999379D}"/>
            </c:ext>
          </c:extLst>
        </c:ser>
        <c:ser>
          <c:idx val="1"/>
          <c:order val="1"/>
          <c:tx>
            <c:strRef>
              <c:f>'Cuadro 3'!$B$9</c:f>
              <c:strCache>
                <c:ptCount val="1"/>
                <c:pt idx="0">
                  <c:v>Crédito Directo (CCD)</c:v>
                </c:pt>
              </c:strCache>
            </c:strRef>
          </c:tx>
          <c:spPr>
            <a:solidFill>
              <a:srgbClr val="00B050"/>
            </a:solid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1-8D0F-4F77-A7E0-2E8AD2A70D34}"/>
                </c:ext>
              </c:extLst>
            </c:dLbl>
            <c:dLbl>
              <c:idx val="2"/>
              <c:delete val="1"/>
              <c:extLst>
                <c:ext xmlns:c15="http://schemas.microsoft.com/office/drawing/2012/chart" uri="{CE6537A1-D6FC-4f65-9D91-7224C49458BB}"/>
                <c:ext xmlns:c16="http://schemas.microsoft.com/office/drawing/2014/chart" uri="{C3380CC4-5D6E-409C-BE32-E72D297353CC}">
                  <c16:uniqueId val="{00000015-8D0F-4F77-A7E0-2E8AD2A70D34}"/>
                </c:ext>
              </c:extLst>
            </c:dLbl>
            <c:dLbl>
              <c:idx val="3"/>
              <c:delete val="1"/>
              <c:extLst>
                <c:ext xmlns:c15="http://schemas.microsoft.com/office/drawing/2012/chart" uri="{CE6537A1-D6FC-4f65-9D91-7224C49458BB}"/>
                <c:ext xmlns:c16="http://schemas.microsoft.com/office/drawing/2014/chart" uri="{C3380CC4-5D6E-409C-BE32-E72D297353CC}">
                  <c16:uniqueId val="{00000018-8D0F-4F77-A7E0-2E8AD2A70D34}"/>
                </c:ext>
              </c:extLst>
            </c:dLbl>
            <c:dLbl>
              <c:idx val="4"/>
              <c:delete val="1"/>
              <c:extLst>
                <c:ext xmlns:c15="http://schemas.microsoft.com/office/drawing/2012/chart" uri="{CE6537A1-D6FC-4f65-9D91-7224C49458BB}"/>
                <c:ext xmlns:c16="http://schemas.microsoft.com/office/drawing/2014/chart" uri="{C3380CC4-5D6E-409C-BE32-E72D297353CC}">
                  <c16:uniqueId val="{0000001C-8D0F-4F77-A7E0-2E8AD2A70D34}"/>
                </c:ext>
              </c:extLst>
            </c:dLbl>
            <c:dLbl>
              <c:idx val="5"/>
              <c:delete val="1"/>
              <c:extLst>
                <c:ext xmlns:c15="http://schemas.microsoft.com/office/drawing/2012/chart" uri="{CE6537A1-D6FC-4f65-9D91-7224C49458BB}"/>
                <c:ext xmlns:c16="http://schemas.microsoft.com/office/drawing/2014/chart" uri="{C3380CC4-5D6E-409C-BE32-E72D297353CC}">
                  <c16:uniqueId val="{00000021-8D0F-4F77-A7E0-2E8AD2A70D34}"/>
                </c:ext>
              </c:extLst>
            </c:dLbl>
            <c:dLbl>
              <c:idx val="6"/>
              <c:delete val="1"/>
              <c:extLst>
                <c:ext xmlns:c15="http://schemas.microsoft.com/office/drawing/2012/chart" uri="{CE6537A1-D6FC-4f65-9D91-7224C49458BB}"/>
                <c:ext xmlns:c16="http://schemas.microsoft.com/office/drawing/2014/chart" uri="{C3380CC4-5D6E-409C-BE32-E72D297353CC}">
                  <c16:uniqueId val="{00000026-8D0F-4F77-A7E0-2E8AD2A70D34}"/>
                </c:ext>
              </c:extLst>
            </c:dLbl>
            <c:dLbl>
              <c:idx val="7"/>
              <c:delete val="1"/>
              <c:extLst>
                <c:ext xmlns:c15="http://schemas.microsoft.com/office/drawing/2012/chart" uri="{CE6537A1-D6FC-4f65-9D91-7224C49458BB}"/>
                <c:ext xmlns:c16="http://schemas.microsoft.com/office/drawing/2014/chart" uri="{C3380CC4-5D6E-409C-BE32-E72D297353CC}">
                  <c16:uniqueId val="{00000050-8D0F-4F77-A7E0-2E8AD2A70D34}"/>
                </c:ext>
              </c:extLst>
            </c:dLbl>
            <c:dLbl>
              <c:idx val="8"/>
              <c:delete val="1"/>
              <c:extLst>
                <c:ext xmlns:c15="http://schemas.microsoft.com/office/drawing/2012/chart" uri="{CE6537A1-D6FC-4f65-9D91-7224C49458BB}"/>
                <c:ext xmlns:c16="http://schemas.microsoft.com/office/drawing/2014/chart" uri="{C3380CC4-5D6E-409C-BE32-E72D297353CC}">
                  <c16:uniqueId val="{00000052-8D0F-4F77-A7E0-2E8AD2A70D34}"/>
                </c:ext>
              </c:extLst>
            </c:dLbl>
            <c:dLbl>
              <c:idx val="9"/>
              <c:delete val="1"/>
              <c:extLst>
                <c:ext xmlns:c15="http://schemas.microsoft.com/office/drawing/2012/chart" uri="{CE6537A1-D6FC-4f65-9D91-7224C49458BB}"/>
                <c:ext xmlns:c16="http://schemas.microsoft.com/office/drawing/2014/chart" uri="{C3380CC4-5D6E-409C-BE32-E72D297353CC}">
                  <c16:uniqueId val="{00000055-8D0F-4F77-A7E0-2E8AD2A70D34}"/>
                </c:ext>
              </c:extLst>
            </c:dLbl>
            <c:dLbl>
              <c:idx val="10"/>
              <c:delete val="1"/>
              <c:extLst>
                <c:ext xmlns:c15="http://schemas.microsoft.com/office/drawing/2012/chart" uri="{CE6537A1-D6FC-4f65-9D91-7224C49458BB}"/>
                <c:ext xmlns:c16="http://schemas.microsoft.com/office/drawing/2014/chart" uri="{C3380CC4-5D6E-409C-BE32-E72D297353CC}">
                  <c16:uniqueId val="{00000058-8D0F-4F77-A7E0-2E8AD2A70D34}"/>
                </c:ext>
              </c:extLst>
            </c:dLbl>
            <c:dLbl>
              <c:idx val="11"/>
              <c:delete val="1"/>
              <c:extLst>
                <c:ext xmlns:c15="http://schemas.microsoft.com/office/drawing/2012/chart" uri="{CE6537A1-D6FC-4f65-9D91-7224C49458BB}"/>
                <c:ext xmlns:c16="http://schemas.microsoft.com/office/drawing/2014/chart" uri="{C3380CC4-5D6E-409C-BE32-E72D297353CC}">
                  <c16:uniqueId val="{0000005C-8D0F-4F77-A7E0-2E8AD2A70D34}"/>
                </c:ext>
              </c:extLst>
            </c:dLbl>
            <c:dLbl>
              <c:idx val="12"/>
              <c:delete val="1"/>
              <c:extLst>
                <c:ext xmlns:c15="http://schemas.microsoft.com/office/drawing/2012/chart" uri="{CE6537A1-D6FC-4f65-9D91-7224C49458BB}"/>
                <c:ext xmlns:c16="http://schemas.microsoft.com/office/drawing/2014/chart" uri="{C3380CC4-5D6E-409C-BE32-E72D297353CC}">
                  <c16:uniqueId val="{0000005F-8D0F-4F77-A7E0-2E8AD2A70D34}"/>
                </c:ext>
              </c:extLst>
            </c:dLbl>
            <c:dLbl>
              <c:idx val="13"/>
              <c:delete val="1"/>
              <c:extLst>
                <c:ext xmlns:c15="http://schemas.microsoft.com/office/drawing/2012/chart" uri="{CE6537A1-D6FC-4f65-9D91-7224C49458BB}"/>
                <c:ext xmlns:c16="http://schemas.microsoft.com/office/drawing/2014/chart" uri="{C3380CC4-5D6E-409C-BE32-E72D297353CC}">
                  <c16:uniqueId val="{00000062-8D0F-4F77-A7E0-2E8AD2A70D34}"/>
                </c:ext>
              </c:extLst>
            </c:dLbl>
            <c:spPr>
              <a:noFill/>
              <a:ln>
                <a:noFill/>
              </a:ln>
              <a:effectLst/>
            </c:spPr>
            <c:txPr>
              <a:bodyPr wrap="square" lIns="38100" tIns="19050" rIns="38100" bIns="19050" anchor="ctr">
                <a:spAutoFit/>
              </a:bodyPr>
              <a:lstStyle/>
              <a:p>
                <a:pPr>
                  <a:defRPr sz="1200"/>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'Cuadro 3'!$C$6:$AB$6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'Cuadro 3'!$C$9:$AB$9</c:f>
              <c:numCache>
                <c:formatCode>#,##0</c:formatCode>
                <c:ptCount val="26"/>
                <c:pt idx="1">
                  <c:v>2423643</c:v>
                </c:pt>
                <c:pt idx="2">
                  <c:v>4084742</c:v>
                </c:pt>
                <c:pt idx="3">
                  <c:v>5690463</c:v>
                </c:pt>
                <c:pt idx="4">
                  <c:v>5429790</c:v>
                </c:pt>
                <c:pt idx="5">
                  <c:v>5218009</c:v>
                </c:pt>
                <c:pt idx="6">
                  <c:v>6015034</c:v>
                </c:pt>
                <c:pt idx="7">
                  <c:v>6340152</c:v>
                </c:pt>
                <c:pt idx="8">
                  <c:v>5812810</c:v>
                </c:pt>
                <c:pt idx="9">
                  <c:v>7356500</c:v>
                </c:pt>
                <c:pt idx="10">
                  <c:v>8731474</c:v>
                </c:pt>
                <c:pt idx="11">
                  <c:v>9655368</c:v>
                </c:pt>
                <c:pt idx="12">
                  <c:v>11055528</c:v>
                </c:pt>
                <c:pt idx="13">
                  <c:v>13529045</c:v>
                </c:pt>
                <c:pt idx="14">
                  <c:v>15410368</c:v>
                </c:pt>
                <c:pt idx="15">
                  <c:v>17529311</c:v>
                </c:pt>
                <c:pt idx="16">
                  <c:v>19544416</c:v>
                </c:pt>
                <c:pt idx="17">
                  <c:v>21792365</c:v>
                </c:pt>
                <c:pt idx="18">
                  <c:v>24001396</c:v>
                </c:pt>
                <c:pt idx="19">
                  <c:v>25622892</c:v>
                </c:pt>
                <c:pt idx="20">
                  <c:v>28459202</c:v>
                </c:pt>
                <c:pt idx="21">
                  <c:v>28439837</c:v>
                </c:pt>
                <c:pt idx="22">
                  <c:v>32721624</c:v>
                </c:pt>
                <c:pt idx="23">
                  <c:v>35144788</c:v>
                </c:pt>
                <c:pt idx="24">
                  <c:v>36975401</c:v>
                </c:pt>
                <c:pt idx="25">
                  <c:v>37486571</c:v>
                </c:pt>
              </c:numCache>
            </c:numRef>
          </c:val>
          <c:extLst>
            <c:ext xmlns:c16="http://schemas.microsoft.com/office/drawing/2014/chart" uri="{C3380CC4-5D6E-409C-BE32-E72D297353CC}">
              <c16:uniqueId val="{00000007-8D0F-4F77-A7E0-2E8AD2A70D34}"/>
            </c:ext>
          </c:extLst>
        </c:ser>
        <c:ser>
          <c:idx val="2"/>
          <c:order val="2"/>
          <c:tx>
            <c:strRef>
              <c:f>'Cuadro 3'!$B$13</c:f>
              <c:strCache>
                <c:ptCount val="1"/>
                <c:pt idx="0">
                  <c:v>Cheques (CLC)</c:v>
                </c:pt>
              </c:strCache>
            </c:strRef>
          </c:tx>
          <c:spPr>
            <a:solidFill>
              <a:srgbClr val="00B0F0"/>
            </a:solidFill>
          </c:spPr>
          <c:invertIfNegative val="0"/>
          <c:dLbls>
            <c:delete val="1"/>
          </c:dLbls>
          <c:cat>
            <c:numRef>
              <c:f>'Cuadro 3'!$C$6:$AB$6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'Cuadro 3'!$C$13:$AB$13</c:f>
              <c:numCache>
                <c:formatCode>#,##0</c:formatCode>
                <c:ptCount val="26"/>
                <c:pt idx="0">
                  <c:v>11806724</c:v>
                </c:pt>
                <c:pt idx="1">
                  <c:v>11600968</c:v>
                </c:pt>
                <c:pt idx="2">
                  <c:v>11299590</c:v>
                </c:pt>
                <c:pt idx="3">
                  <c:v>10884615</c:v>
                </c:pt>
                <c:pt idx="4">
                  <c:v>10901727</c:v>
                </c:pt>
                <c:pt idx="5">
                  <c:v>10316116</c:v>
                </c:pt>
                <c:pt idx="6">
                  <c:v>10016035</c:v>
                </c:pt>
                <c:pt idx="7">
                  <c:v>9945875</c:v>
                </c:pt>
                <c:pt idx="8">
                  <c:v>9060523</c:v>
                </c:pt>
                <c:pt idx="9">
                  <c:v>7374168</c:v>
                </c:pt>
                <c:pt idx="10">
                  <c:v>6504279</c:v>
                </c:pt>
                <c:pt idx="11">
                  <c:v>5842285</c:v>
                </c:pt>
                <c:pt idx="12">
                  <c:v>5160732</c:v>
                </c:pt>
                <c:pt idx="13">
                  <c:v>4660440</c:v>
                </c:pt>
                <c:pt idx="14">
                  <c:v>4329458</c:v>
                </c:pt>
                <c:pt idx="15">
                  <c:v>4164455</c:v>
                </c:pt>
                <c:pt idx="16">
                  <c:v>3593022</c:v>
                </c:pt>
                <c:pt idx="17">
                  <c:v>2776663</c:v>
                </c:pt>
                <c:pt idx="18">
                  <c:v>1576800</c:v>
                </c:pt>
                <c:pt idx="19">
                  <c:v>1183988</c:v>
                </c:pt>
                <c:pt idx="20">
                  <c:v>768490</c:v>
                </c:pt>
                <c:pt idx="21">
                  <c:v>525160</c:v>
                </c:pt>
                <c:pt idx="22">
                  <c:v>392857</c:v>
                </c:pt>
                <c:pt idx="23">
                  <c:v>350290</c:v>
                </c:pt>
                <c:pt idx="24">
                  <c:v>267884</c:v>
                </c:pt>
                <c:pt idx="25">
                  <c:v>216599</c:v>
                </c:pt>
              </c:numCache>
            </c:numRef>
          </c:val>
          <c:extLst>
            <c:ext xmlns:c16="http://schemas.microsoft.com/office/drawing/2014/chart" uri="{C3380CC4-5D6E-409C-BE32-E72D297353CC}">
              <c16:uniqueId val="{00000008-8D0F-4F77-A7E0-2E8AD2A70D34}"/>
            </c:ext>
          </c:extLst>
        </c:ser>
        <c:ser>
          <c:idx val="3"/>
          <c:order val="3"/>
          <c:tx>
            <c:strRef>
              <c:f>'Cuadro 3'!$B$16</c:f>
              <c:strCache>
                <c:ptCount val="1"/>
                <c:pt idx="0">
                  <c:v>Pagos Inmediatos (PIN)</c:v>
                </c:pt>
              </c:strCache>
            </c:strRef>
          </c:tx>
          <c:spPr>
            <a:solidFill>
              <a:srgbClr val="FFFF00"/>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8D0F-4F77-A7E0-2E8AD2A70D34}"/>
                </c:ext>
              </c:extLst>
            </c:dLbl>
            <c:dLbl>
              <c:idx val="1"/>
              <c:delete val="1"/>
              <c:extLst>
                <c:ext xmlns:c15="http://schemas.microsoft.com/office/drawing/2012/chart" uri="{CE6537A1-D6FC-4f65-9D91-7224C49458BB}"/>
                <c:ext xmlns:c16="http://schemas.microsoft.com/office/drawing/2014/chart" uri="{C3380CC4-5D6E-409C-BE32-E72D297353CC}">
                  <c16:uniqueId val="{0000000F-8D0F-4F77-A7E0-2E8AD2A70D34}"/>
                </c:ext>
              </c:extLst>
            </c:dLbl>
            <c:dLbl>
              <c:idx val="2"/>
              <c:delete val="1"/>
              <c:extLst>
                <c:ext xmlns:c15="http://schemas.microsoft.com/office/drawing/2012/chart" uri="{CE6537A1-D6FC-4f65-9D91-7224C49458BB}"/>
                <c:ext xmlns:c16="http://schemas.microsoft.com/office/drawing/2014/chart" uri="{C3380CC4-5D6E-409C-BE32-E72D297353CC}">
                  <c16:uniqueId val="{00000013-8D0F-4F77-A7E0-2E8AD2A70D34}"/>
                </c:ext>
              </c:extLst>
            </c:dLbl>
            <c:dLbl>
              <c:idx val="3"/>
              <c:delete val="1"/>
              <c:extLst>
                <c:ext xmlns:c15="http://schemas.microsoft.com/office/drawing/2012/chart" uri="{CE6537A1-D6FC-4f65-9D91-7224C49458BB}"/>
                <c:ext xmlns:c16="http://schemas.microsoft.com/office/drawing/2014/chart" uri="{C3380CC4-5D6E-409C-BE32-E72D297353CC}">
                  <c16:uniqueId val="{00000017-8D0F-4F77-A7E0-2E8AD2A70D34}"/>
                </c:ext>
              </c:extLst>
            </c:dLbl>
            <c:dLbl>
              <c:idx val="4"/>
              <c:delete val="1"/>
              <c:extLst>
                <c:ext xmlns:c15="http://schemas.microsoft.com/office/drawing/2012/chart" uri="{CE6537A1-D6FC-4f65-9D91-7224C49458BB}"/>
                <c:ext xmlns:c16="http://schemas.microsoft.com/office/drawing/2014/chart" uri="{C3380CC4-5D6E-409C-BE32-E72D297353CC}">
                  <c16:uniqueId val="{0000001A-8D0F-4F77-A7E0-2E8AD2A70D34}"/>
                </c:ext>
              </c:extLst>
            </c:dLbl>
            <c:dLbl>
              <c:idx val="5"/>
              <c:delete val="1"/>
              <c:extLst>
                <c:ext xmlns:c15="http://schemas.microsoft.com/office/drawing/2012/chart" uri="{CE6537A1-D6FC-4f65-9D91-7224C49458BB}"/>
                <c:ext xmlns:c16="http://schemas.microsoft.com/office/drawing/2014/chart" uri="{C3380CC4-5D6E-409C-BE32-E72D297353CC}">
                  <c16:uniqueId val="{00000020-8D0F-4F77-A7E0-2E8AD2A70D34}"/>
                </c:ext>
              </c:extLst>
            </c:dLbl>
            <c:dLbl>
              <c:idx val="6"/>
              <c:delete val="1"/>
              <c:extLst>
                <c:ext xmlns:c15="http://schemas.microsoft.com/office/drawing/2012/chart" uri="{CE6537A1-D6FC-4f65-9D91-7224C49458BB}"/>
                <c:ext xmlns:c16="http://schemas.microsoft.com/office/drawing/2014/chart" uri="{C3380CC4-5D6E-409C-BE32-E72D297353CC}">
                  <c16:uniqueId val="{00000024-8D0F-4F77-A7E0-2E8AD2A70D34}"/>
                </c:ext>
              </c:extLst>
            </c:dLbl>
            <c:dLbl>
              <c:idx val="7"/>
              <c:delete val="1"/>
              <c:extLst>
                <c:ext xmlns:c15="http://schemas.microsoft.com/office/drawing/2012/chart" uri="{CE6537A1-D6FC-4f65-9D91-7224C49458BB}"/>
                <c:ext xmlns:c16="http://schemas.microsoft.com/office/drawing/2014/chart" uri="{C3380CC4-5D6E-409C-BE32-E72D297353CC}">
                  <c16:uniqueId val="{0000004D-8D0F-4F77-A7E0-2E8AD2A70D34}"/>
                </c:ext>
              </c:extLst>
            </c:dLbl>
            <c:dLbl>
              <c:idx val="8"/>
              <c:delete val="1"/>
              <c:extLst>
                <c:ext xmlns:c15="http://schemas.microsoft.com/office/drawing/2012/chart" uri="{CE6537A1-D6FC-4f65-9D91-7224C49458BB}"/>
                <c:ext xmlns:c16="http://schemas.microsoft.com/office/drawing/2014/chart" uri="{C3380CC4-5D6E-409C-BE32-E72D297353CC}">
                  <c16:uniqueId val="{0000004E-8D0F-4F77-A7E0-2E8AD2A70D34}"/>
                </c:ext>
              </c:extLst>
            </c:dLbl>
            <c:dLbl>
              <c:idx val="9"/>
              <c:delete val="1"/>
              <c:extLst>
                <c:ext xmlns:c15="http://schemas.microsoft.com/office/drawing/2012/chart" uri="{CE6537A1-D6FC-4f65-9D91-7224C49458BB}"/>
                <c:ext xmlns:c16="http://schemas.microsoft.com/office/drawing/2014/chart" uri="{C3380CC4-5D6E-409C-BE32-E72D297353CC}">
                  <c16:uniqueId val="{00000053-8D0F-4F77-A7E0-2E8AD2A70D34}"/>
                </c:ext>
              </c:extLst>
            </c:dLbl>
            <c:dLbl>
              <c:idx val="10"/>
              <c:delete val="1"/>
              <c:extLst>
                <c:ext xmlns:c15="http://schemas.microsoft.com/office/drawing/2012/chart" uri="{CE6537A1-D6FC-4f65-9D91-7224C49458BB}"/>
                <c:ext xmlns:c16="http://schemas.microsoft.com/office/drawing/2014/chart" uri="{C3380CC4-5D6E-409C-BE32-E72D297353CC}">
                  <c16:uniqueId val="{00000056-8D0F-4F77-A7E0-2E8AD2A70D34}"/>
                </c:ext>
              </c:extLst>
            </c:dLbl>
            <c:dLbl>
              <c:idx val="11"/>
              <c:delete val="1"/>
              <c:extLst>
                <c:ext xmlns:c15="http://schemas.microsoft.com/office/drawing/2012/chart" uri="{CE6537A1-D6FC-4f65-9D91-7224C49458BB}">
                  <c15:layout>
                    <c:manualLayout>
                      <c:w val="1.1272047434334333E-2"/>
                      <c:h val="9.2039606567088039E-2"/>
                    </c:manualLayout>
                  </c15:layout>
                </c:ext>
                <c:ext xmlns:c16="http://schemas.microsoft.com/office/drawing/2014/chart" uri="{C3380CC4-5D6E-409C-BE32-E72D297353CC}">
                  <c16:uniqueId val="{00000059-8D0F-4F77-A7E0-2E8AD2A70D34}"/>
                </c:ext>
              </c:extLst>
            </c:dLbl>
            <c:dLbl>
              <c:idx val="12"/>
              <c:delete val="1"/>
              <c:extLst>
                <c:ext xmlns:c15="http://schemas.microsoft.com/office/drawing/2012/chart" uri="{CE6537A1-D6FC-4f65-9D91-7224C49458BB}"/>
                <c:ext xmlns:c16="http://schemas.microsoft.com/office/drawing/2014/chart" uri="{C3380CC4-5D6E-409C-BE32-E72D297353CC}">
                  <c16:uniqueId val="{0000005D-8D0F-4F77-A7E0-2E8AD2A70D34}"/>
                </c:ext>
              </c:extLst>
            </c:dLbl>
            <c:dLbl>
              <c:idx val="13"/>
              <c:delete val="1"/>
              <c:extLst>
                <c:ext xmlns:c15="http://schemas.microsoft.com/office/drawing/2012/chart" uri="{CE6537A1-D6FC-4f65-9D91-7224C49458BB}"/>
                <c:ext xmlns:c16="http://schemas.microsoft.com/office/drawing/2014/chart" uri="{C3380CC4-5D6E-409C-BE32-E72D297353CC}">
                  <c16:uniqueId val="{00000060-8D0F-4F77-A7E0-2E8AD2A70D34}"/>
                </c:ext>
              </c:extLst>
            </c:dLbl>
            <c:dLbl>
              <c:idx val="14"/>
              <c:delete val="1"/>
              <c:extLst>
                <c:ext xmlns:c15="http://schemas.microsoft.com/office/drawing/2012/chart" uri="{CE6537A1-D6FC-4f65-9D91-7224C49458BB}"/>
                <c:ext xmlns:c16="http://schemas.microsoft.com/office/drawing/2014/chart" uri="{C3380CC4-5D6E-409C-BE32-E72D297353CC}">
                  <c16:uniqueId val="{00000063-8D0F-4F77-A7E0-2E8AD2A70D34}"/>
                </c:ext>
              </c:extLst>
            </c:dLbl>
            <c:dLbl>
              <c:idx val="15"/>
              <c:delete val="1"/>
              <c:extLst>
                <c:ext xmlns:c15="http://schemas.microsoft.com/office/drawing/2012/chart" uri="{CE6537A1-D6FC-4f65-9D91-7224C49458BB}"/>
                <c:ext xmlns:c16="http://schemas.microsoft.com/office/drawing/2014/chart" uri="{C3380CC4-5D6E-409C-BE32-E72D297353CC}">
                  <c16:uniqueId val="{00000065-8D0F-4F77-A7E0-2E8AD2A70D34}"/>
                </c:ext>
              </c:extLst>
            </c:dLbl>
            <c:dLbl>
              <c:idx val="16"/>
              <c:delete val="1"/>
              <c:extLst>
                <c:ext xmlns:c15="http://schemas.microsoft.com/office/drawing/2012/chart" uri="{CE6537A1-D6FC-4f65-9D91-7224C49458BB}"/>
                <c:ext xmlns:c16="http://schemas.microsoft.com/office/drawing/2014/chart" uri="{C3380CC4-5D6E-409C-BE32-E72D297353CC}">
                  <c16:uniqueId val="{00000067-8D0F-4F77-A7E0-2E8AD2A70D34}"/>
                </c:ext>
              </c:extLst>
            </c:dLbl>
            <c:dLbl>
              <c:idx val="17"/>
              <c:delete val="1"/>
              <c:extLst>
                <c:ext xmlns:c15="http://schemas.microsoft.com/office/drawing/2012/chart" uri="{CE6537A1-D6FC-4f65-9D91-7224C49458BB}"/>
                <c:ext xmlns:c16="http://schemas.microsoft.com/office/drawing/2014/chart" uri="{C3380CC4-5D6E-409C-BE32-E72D297353CC}">
                  <c16:uniqueId val="{00000041-8D0F-4F77-A7E0-2E8AD2A70D34}"/>
                </c:ext>
              </c:extLst>
            </c:dLbl>
            <c:dLbl>
              <c:idx val="18"/>
              <c:delete val="1"/>
              <c:extLst>
                <c:ext xmlns:c15="http://schemas.microsoft.com/office/drawing/2012/chart" uri="{CE6537A1-D6FC-4f65-9D91-7224C49458BB}"/>
                <c:ext xmlns:c16="http://schemas.microsoft.com/office/drawing/2014/chart" uri="{C3380CC4-5D6E-409C-BE32-E72D297353CC}">
                  <c16:uniqueId val="{0000006A-8D0F-4F77-A7E0-2E8AD2A70D34}"/>
                </c:ext>
              </c:extLst>
            </c:dLbl>
            <c:dLbl>
              <c:idx val="20"/>
              <c:layout>
                <c:manualLayout>
                  <c:x val="1.648557949894871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8D0F-4F77-A7E0-2E8AD2A70D34}"/>
                </c:ext>
              </c:extLst>
            </c:dLbl>
            <c:dLbl>
              <c:idx val="23"/>
              <c:layout>
                <c:manualLayout>
                  <c:x val="1.6485579498947511E-3"/>
                  <c:y val="0"/>
                </c:manualLayout>
              </c:layout>
              <c:spPr>
                <a:noFill/>
                <a:ln>
                  <a:noFill/>
                </a:ln>
                <a:effectLst/>
              </c:spPr>
              <c:txPr>
                <a:bodyPr wrap="square" lIns="38100" tIns="19050" rIns="38100" bIns="19050" anchor="ctr">
                  <a:noAutofit/>
                </a:bodyPr>
                <a:lstStyle/>
                <a:p>
                  <a:pPr>
                    <a:defRPr sz="1200"/>
                  </a:pPr>
                  <a:endParaRPr lang="es-CR"/>
                </a:p>
              </c:txPr>
              <c:showLegendKey val="0"/>
              <c:showVal val="1"/>
              <c:showCatName val="0"/>
              <c:showSerName val="0"/>
              <c:showPercent val="0"/>
              <c:showBubbleSize val="0"/>
              <c:extLst>
                <c:ext xmlns:c15="http://schemas.microsoft.com/office/drawing/2012/chart" uri="{CE6537A1-D6FC-4f65-9D91-7224C49458BB}">
                  <c15:layout>
                    <c:manualLayout>
                      <c:w val="2.4192587914707245E-2"/>
                      <c:h val="4.1805173940876211E-2"/>
                    </c:manualLayout>
                  </c15:layout>
                </c:ext>
                <c:ext xmlns:c16="http://schemas.microsoft.com/office/drawing/2014/chart" uri="{C3380CC4-5D6E-409C-BE32-E72D297353CC}">
                  <c16:uniqueId val="{0000002C-8D0F-4F77-A7E0-2E8AD2A70D34}"/>
                </c:ext>
              </c:extLst>
            </c:dLbl>
            <c:dLbl>
              <c:idx val="24"/>
              <c:layout>
                <c:manualLayout>
                  <c:x val="0"/>
                  <c:y val="-8.03750922019389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8D0F-4F77-A7E0-2E8AD2A70D34}"/>
                </c:ext>
              </c:extLst>
            </c:dLbl>
            <c:spPr>
              <a:noFill/>
              <a:ln>
                <a:noFill/>
              </a:ln>
              <a:effectLst/>
            </c:spPr>
            <c:txPr>
              <a:bodyPr wrap="square" lIns="38100" tIns="19050" rIns="38100" bIns="19050" anchor="ctr">
                <a:spAutoFit/>
              </a:bodyPr>
              <a:lstStyle/>
              <a:p>
                <a:pPr>
                  <a:defRPr sz="1200"/>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'Cuadro 3'!$C$6:$AB$6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'Cuadro 3'!$C$16:$AB$16</c:f>
              <c:numCache>
                <c:formatCode>#,##0</c:formatCode>
                <c:ptCount val="26"/>
                <c:pt idx="0">
                  <c:v>3232</c:v>
                </c:pt>
                <c:pt idx="1">
                  <c:v>30992</c:v>
                </c:pt>
                <c:pt idx="2">
                  <c:v>52874</c:v>
                </c:pt>
                <c:pt idx="3">
                  <c:v>68511</c:v>
                </c:pt>
                <c:pt idx="4">
                  <c:v>78493</c:v>
                </c:pt>
                <c:pt idx="5">
                  <c:v>101385</c:v>
                </c:pt>
                <c:pt idx="6">
                  <c:v>153462</c:v>
                </c:pt>
                <c:pt idx="7">
                  <c:v>523576</c:v>
                </c:pt>
                <c:pt idx="8">
                  <c:v>892550</c:v>
                </c:pt>
                <c:pt idx="9">
                  <c:v>1379996</c:v>
                </c:pt>
                <c:pt idx="10">
                  <c:v>2092747</c:v>
                </c:pt>
                <c:pt idx="11">
                  <c:v>3836866</c:v>
                </c:pt>
                <c:pt idx="12">
                  <c:v>5172401</c:v>
                </c:pt>
                <c:pt idx="13">
                  <c:v>6375820</c:v>
                </c:pt>
                <c:pt idx="14">
                  <c:v>7428084</c:v>
                </c:pt>
                <c:pt idx="15">
                  <c:v>8701920</c:v>
                </c:pt>
                <c:pt idx="16">
                  <c:v>10600370</c:v>
                </c:pt>
                <c:pt idx="17">
                  <c:v>12186343</c:v>
                </c:pt>
                <c:pt idx="18">
                  <c:v>14228435</c:v>
                </c:pt>
                <c:pt idx="19">
                  <c:v>16246431</c:v>
                </c:pt>
                <c:pt idx="20">
                  <c:v>18023259</c:v>
                </c:pt>
                <c:pt idx="21">
                  <c:v>18677609</c:v>
                </c:pt>
                <c:pt idx="22">
                  <c:v>19649111</c:v>
                </c:pt>
                <c:pt idx="23">
                  <c:v>21688374</c:v>
                </c:pt>
                <c:pt idx="24">
                  <c:v>24469969</c:v>
                </c:pt>
                <c:pt idx="25">
                  <c:v>26858922</c:v>
                </c:pt>
              </c:numCache>
            </c:numRef>
          </c:val>
          <c:extLst>
            <c:ext xmlns:c16="http://schemas.microsoft.com/office/drawing/2014/chart" uri="{C3380CC4-5D6E-409C-BE32-E72D297353CC}">
              <c16:uniqueId val="{00000009-8D0F-4F77-A7E0-2E8AD2A70D34}"/>
            </c:ext>
          </c:extLst>
        </c:ser>
        <c:ser>
          <c:idx val="4"/>
          <c:order val="4"/>
          <c:tx>
            <c:strRef>
              <c:f>'Cuadro 3'!$B$20</c:f>
              <c:strCache>
                <c:ptCount val="1"/>
                <c:pt idx="0">
                  <c:v>Débitos Inmediatos (DTR)</c:v>
                </c:pt>
              </c:strCache>
            </c:strRef>
          </c:tx>
          <c:spPr>
            <a:solidFill>
              <a:srgbClr val="FFC000"/>
            </a:solidFill>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1F-8D0F-4F77-A7E0-2E8AD2A70D34}"/>
                </c:ext>
              </c:extLst>
            </c:dLbl>
            <c:dLbl>
              <c:idx val="6"/>
              <c:delete val="1"/>
              <c:extLst>
                <c:ext xmlns:c15="http://schemas.microsoft.com/office/drawing/2012/chart" uri="{CE6537A1-D6FC-4f65-9D91-7224C49458BB}"/>
                <c:ext xmlns:c16="http://schemas.microsoft.com/office/drawing/2014/chart" uri="{C3380CC4-5D6E-409C-BE32-E72D297353CC}">
                  <c16:uniqueId val="{00000023-8D0F-4F77-A7E0-2E8AD2A70D34}"/>
                </c:ext>
              </c:extLst>
            </c:dLbl>
            <c:dLbl>
              <c:idx val="7"/>
              <c:delete val="1"/>
              <c:extLst>
                <c:ext xmlns:c15="http://schemas.microsoft.com/office/drawing/2012/chart" uri="{CE6537A1-D6FC-4f65-9D91-7224C49458BB}"/>
                <c:ext xmlns:c16="http://schemas.microsoft.com/office/drawing/2014/chart" uri="{C3380CC4-5D6E-409C-BE32-E72D297353CC}">
                  <c16:uniqueId val="{00000027-8D0F-4F77-A7E0-2E8AD2A70D34}"/>
                </c:ext>
              </c:extLst>
            </c:dLbl>
            <c:dLbl>
              <c:idx val="8"/>
              <c:delete val="1"/>
              <c:extLst>
                <c:ext xmlns:c15="http://schemas.microsoft.com/office/drawing/2012/chart" uri="{CE6537A1-D6FC-4f65-9D91-7224C49458BB}"/>
                <c:ext xmlns:c16="http://schemas.microsoft.com/office/drawing/2014/chart" uri="{C3380CC4-5D6E-409C-BE32-E72D297353CC}">
                  <c16:uniqueId val="{0000004C-8D0F-4F77-A7E0-2E8AD2A70D34}"/>
                </c:ext>
              </c:extLst>
            </c:dLbl>
            <c:dLbl>
              <c:idx val="9"/>
              <c:delete val="1"/>
              <c:extLst>
                <c:ext xmlns:c15="http://schemas.microsoft.com/office/drawing/2012/chart" uri="{CE6537A1-D6FC-4f65-9D91-7224C49458BB}"/>
                <c:ext xmlns:c16="http://schemas.microsoft.com/office/drawing/2014/chart" uri="{C3380CC4-5D6E-409C-BE32-E72D297353CC}">
                  <c16:uniqueId val="{0000004B-8D0F-4F77-A7E0-2E8AD2A70D34}"/>
                </c:ext>
              </c:extLst>
            </c:dLbl>
            <c:dLbl>
              <c:idx val="10"/>
              <c:delete val="1"/>
              <c:extLst>
                <c:ext xmlns:c15="http://schemas.microsoft.com/office/drawing/2012/chart" uri="{CE6537A1-D6FC-4f65-9D91-7224C49458BB}"/>
                <c:ext xmlns:c16="http://schemas.microsoft.com/office/drawing/2014/chart" uri="{C3380CC4-5D6E-409C-BE32-E72D297353CC}">
                  <c16:uniqueId val="{0000004A-8D0F-4F77-A7E0-2E8AD2A70D34}"/>
                </c:ext>
              </c:extLst>
            </c:dLbl>
            <c:dLbl>
              <c:idx val="11"/>
              <c:delete val="1"/>
              <c:extLst>
                <c:ext xmlns:c15="http://schemas.microsoft.com/office/drawing/2012/chart" uri="{CE6537A1-D6FC-4f65-9D91-7224C49458BB}"/>
                <c:ext xmlns:c16="http://schemas.microsoft.com/office/drawing/2014/chart" uri="{C3380CC4-5D6E-409C-BE32-E72D297353CC}">
                  <c16:uniqueId val="{00000049-8D0F-4F77-A7E0-2E8AD2A70D34}"/>
                </c:ext>
              </c:extLst>
            </c:dLbl>
            <c:dLbl>
              <c:idx val="12"/>
              <c:delete val="1"/>
              <c:extLst>
                <c:ext xmlns:c15="http://schemas.microsoft.com/office/drawing/2012/chart" uri="{CE6537A1-D6FC-4f65-9D91-7224C49458BB}"/>
                <c:ext xmlns:c16="http://schemas.microsoft.com/office/drawing/2014/chart" uri="{C3380CC4-5D6E-409C-BE32-E72D297353CC}">
                  <c16:uniqueId val="{00000048-8D0F-4F77-A7E0-2E8AD2A70D34}"/>
                </c:ext>
              </c:extLst>
            </c:dLbl>
            <c:dLbl>
              <c:idx val="13"/>
              <c:delete val="1"/>
              <c:extLst>
                <c:ext xmlns:c15="http://schemas.microsoft.com/office/drawing/2012/chart" uri="{CE6537A1-D6FC-4f65-9D91-7224C49458BB}"/>
                <c:ext xmlns:c16="http://schemas.microsoft.com/office/drawing/2014/chart" uri="{C3380CC4-5D6E-409C-BE32-E72D297353CC}">
                  <c16:uniqueId val="{00000047-8D0F-4F77-A7E0-2E8AD2A70D34}"/>
                </c:ext>
              </c:extLst>
            </c:dLbl>
            <c:dLbl>
              <c:idx val="14"/>
              <c:delete val="1"/>
              <c:extLst>
                <c:ext xmlns:c15="http://schemas.microsoft.com/office/drawing/2012/chart" uri="{CE6537A1-D6FC-4f65-9D91-7224C49458BB}"/>
                <c:ext xmlns:c16="http://schemas.microsoft.com/office/drawing/2014/chart" uri="{C3380CC4-5D6E-409C-BE32-E72D297353CC}">
                  <c16:uniqueId val="{00000046-8D0F-4F77-A7E0-2E8AD2A70D34}"/>
                </c:ext>
              </c:extLst>
            </c:dLbl>
            <c:dLbl>
              <c:idx val="15"/>
              <c:delete val="1"/>
              <c:extLst>
                <c:ext xmlns:c15="http://schemas.microsoft.com/office/drawing/2012/chart" uri="{CE6537A1-D6FC-4f65-9D91-7224C49458BB}"/>
                <c:ext xmlns:c16="http://schemas.microsoft.com/office/drawing/2014/chart" uri="{C3380CC4-5D6E-409C-BE32-E72D297353CC}">
                  <c16:uniqueId val="{0000003E-8D0F-4F77-A7E0-2E8AD2A70D34}"/>
                </c:ext>
              </c:extLst>
            </c:dLbl>
            <c:dLbl>
              <c:idx val="16"/>
              <c:delete val="1"/>
              <c:extLst>
                <c:ext xmlns:c15="http://schemas.microsoft.com/office/drawing/2012/chart" uri="{CE6537A1-D6FC-4f65-9D91-7224C49458BB}"/>
                <c:ext xmlns:c16="http://schemas.microsoft.com/office/drawing/2014/chart" uri="{C3380CC4-5D6E-409C-BE32-E72D297353CC}">
                  <c16:uniqueId val="{0000003F-8D0F-4F77-A7E0-2E8AD2A70D34}"/>
                </c:ext>
              </c:extLst>
            </c:dLbl>
            <c:dLbl>
              <c:idx val="17"/>
              <c:delete val="1"/>
              <c:extLst>
                <c:ext xmlns:c15="http://schemas.microsoft.com/office/drawing/2012/chart" uri="{CE6537A1-D6FC-4f65-9D91-7224C49458BB}"/>
                <c:ext xmlns:c16="http://schemas.microsoft.com/office/drawing/2014/chart" uri="{C3380CC4-5D6E-409C-BE32-E72D297353CC}">
                  <c16:uniqueId val="{00000040-8D0F-4F77-A7E0-2E8AD2A70D34}"/>
                </c:ext>
              </c:extLst>
            </c:dLbl>
            <c:dLbl>
              <c:idx val="18"/>
              <c:delete val="1"/>
              <c:extLst>
                <c:ext xmlns:c15="http://schemas.microsoft.com/office/drawing/2012/chart" uri="{CE6537A1-D6FC-4f65-9D91-7224C49458BB}"/>
                <c:ext xmlns:c16="http://schemas.microsoft.com/office/drawing/2014/chart" uri="{C3380CC4-5D6E-409C-BE32-E72D297353CC}">
                  <c16:uniqueId val="{0000006B-8D0F-4F77-A7E0-2E8AD2A70D34}"/>
                </c:ext>
              </c:extLst>
            </c:dLbl>
            <c:dLbl>
              <c:idx val="19"/>
              <c:delete val="1"/>
              <c:extLst>
                <c:ext xmlns:c15="http://schemas.microsoft.com/office/drawing/2012/chart" uri="{CE6537A1-D6FC-4f65-9D91-7224C49458BB}"/>
                <c:ext xmlns:c16="http://schemas.microsoft.com/office/drawing/2014/chart" uri="{C3380CC4-5D6E-409C-BE32-E72D297353CC}">
                  <c16:uniqueId val="{00000039-8D0F-4F77-A7E0-2E8AD2A70D34}"/>
                </c:ext>
              </c:extLst>
            </c:dLbl>
            <c:spPr>
              <a:noFill/>
              <a:ln>
                <a:noFill/>
              </a:ln>
              <a:effectLst/>
            </c:spPr>
            <c:txPr>
              <a:bodyPr wrap="square" lIns="38100" tIns="19050" rIns="38100" bIns="19050" anchor="ctr">
                <a:spAutoFit/>
              </a:bodyPr>
              <a:lstStyle/>
              <a:p>
                <a:pPr>
                  <a:defRPr sz="1200"/>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'Cuadro 3'!$C$6:$AB$6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'Cuadro 3'!$C$20:$AB$20</c:f>
              <c:numCache>
                <c:formatCode>#,##0</c:formatCode>
                <c:ptCount val="26"/>
                <c:pt idx="5">
                  <c:v>20394</c:v>
                </c:pt>
                <c:pt idx="6">
                  <c:v>262855</c:v>
                </c:pt>
                <c:pt idx="7">
                  <c:v>418767</c:v>
                </c:pt>
                <c:pt idx="8">
                  <c:v>463146</c:v>
                </c:pt>
                <c:pt idx="9">
                  <c:v>565274</c:v>
                </c:pt>
                <c:pt idx="10">
                  <c:v>810691</c:v>
                </c:pt>
                <c:pt idx="11">
                  <c:v>942598</c:v>
                </c:pt>
                <c:pt idx="12">
                  <c:v>1069835</c:v>
                </c:pt>
                <c:pt idx="13">
                  <c:v>1267875</c:v>
                </c:pt>
                <c:pt idx="14">
                  <c:v>1711149</c:v>
                </c:pt>
                <c:pt idx="15">
                  <c:v>2427529</c:v>
                </c:pt>
                <c:pt idx="16">
                  <c:v>3413366</c:v>
                </c:pt>
                <c:pt idx="17">
                  <c:v>4640246</c:v>
                </c:pt>
                <c:pt idx="18">
                  <c:v>6434214</c:v>
                </c:pt>
                <c:pt idx="19">
                  <c:v>9279174</c:v>
                </c:pt>
                <c:pt idx="20">
                  <c:v>13767488</c:v>
                </c:pt>
                <c:pt idx="21">
                  <c:v>21102403</c:v>
                </c:pt>
                <c:pt idx="22">
                  <c:v>29238762</c:v>
                </c:pt>
                <c:pt idx="23">
                  <c:v>38477319</c:v>
                </c:pt>
                <c:pt idx="24">
                  <c:v>50647347</c:v>
                </c:pt>
                <c:pt idx="25">
                  <c:v>61313764</c:v>
                </c:pt>
              </c:numCache>
            </c:numRef>
          </c:val>
          <c:extLst>
            <c:ext xmlns:c16="http://schemas.microsoft.com/office/drawing/2014/chart" uri="{C3380CC4-5D6E-409C-BE32-E72D297353CC}">
              <c16:uniqueId val="{0000000A-8D0F-4F77-A7E0-2E8AD2A70D34}"/>
            </c:ext>
          </c:extLst>
        </c:ser>
        <c:ser>
          <c:idx val="5"/>
          <c:order val="5"/>
          <c:tx>
            <c:strRef>
              <c:f>'Cuadro 3'!$B$30</c:f>
              <c:strCache>
                <c:ptCount val="1"/>
                <c:pt idx="0">
                  <c:v>Débito Directo (CDD)</c:v>
                </c:pt>
              </c:strCache>
            </c:strRef>
          </c:tx>
          <c:spPr>
            <a:solidFill>
              <a:srgbClr val="FF0000"/>
            </a:solidFill>
            <a:ln>
              <a:solidFill>
                <a:srgbClr val="FF0000"/>
              </a:solidFill>
            </a:ln>
          </c:spPr>
          <c:invertIfNegative val="0"/>
          <c:dLbls>
            <c:delete val="1"/>
          </c:dLbls>
          <c:cat>
            <c:numRef>
              <c:f>'Cuadro 3'!$C$6:$AB$6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'Cuadro 3'!$C$30:$AB$30</c:f>
              <c:numCache>
                <c:formatCode>#,##0</c:formatCode>
                <c:ptCount val="26"/>
                <c:pt idx="1">
                  <c:v>17</c:v>
                </c:pt>
                <c:pt idx="2">
                  <c:v>2005</c:v>
                </c:pt>
                <c:pt idx="3">
                  <c:v>9036</c:v>
                </c:pt>
                <c:pt idx="4">
                  <c:v>13579</c:v>
                </c:pt>
                <c:pt idx="5">
                  <c:v>14717</c:v>
                </c:pt>
                <c:pt idx="6">
                  <c:v>20719</c:v>
                </c:pt>
                <c:pt idx="7">
                  <c:v>36017</c:v>
                </c:pt>
                <c:pt idx="8">
                  <c:v>48278</c:v>
                </c:pt>
                <c:pt idx="9">
                  <c:v>63712</c:v>
                </c:pt>
                <c:pt idx="10">
                  <c:v>100404</c:v>
                </c:pt>
                <c:pt idx="11">
                  <c:v>114145</c:v>
                </c:pt>
                <c:pt idx="12">
                  <c:v>149009</c:v>
                </c:pt>
                <c:pt idx="13">
                  <c:v>192376</c:v>
                </c:pt>
                <c:pt idx="14">
                  <c:v>240729</c:v>
                </c:pt>
                <c:pt idx="15">
                  <c:v>288083</c:v>
                </c:pt>
                <c:pt idx="16">
                  <c:v>347867</c:v>
                </c:pt>
                <c:pt idx="17">
                  <c:v>449018</c:v>
                </c:pt>
                <c:pt idx="18">
                  <c:v>654934</c:v>
                </c:pt>
                <c:pt idx="19">
                  <c:v>865388</c:v>
                </c:pt>
                <c:pt idx="20">
                  <c:v>683142</c:v>
                </c:pt>
                <c:pt idx="21">
                  <c:v>722934</c:v>
                </c:pt>
                <c:pt idx="22">
                  <c:v>739508</c:v>
                </c:pt>
                <c:pt idx="23">
                  <c:v>867429</c:v>
                </c:pt>
                <c:pt idx="24">
                  <c:v>1165091</c:v>
                </c:pt>
                <c:pt idx="25">
                  <c:v>1177107</c:v>
                </c:pt>
              </c:numCache>
            </c:numRef>
          </c:val>
          <c:extLst>
            <c:ext xmlns:c16="http://schemas.microsoft.com/office/drawing/2014/chart" uri="{C3380CC4-5D6E-409C-BE32-E72D297353CC}">
              <c16:uniqueId val="{0000000B-8D0F-4F77-A7E0-2E8AD2A70D34}"/>
            </c:ext>
          </c:extLst>
        </c:ser>
        <c:dLbls>
          <c:showLegendKey val="0"/>
          <c:showVal val="1"/>
          <c:showCatName val="0"/>
          <c:showSerName val="0"/>
          <c:showPercent val="0"/>
          <c:showBubbleSize val="0"/>
        </c:dLbls>
        <c:gapWidth val="27"/>
        <c:gapDepth val="134"/>
        <c:shape val="box"/>
        <c:axId val="205521752"/>
        <c:axId val="205525672"/>
        <c:axId val="0"/>
        <c:extLst/>
      </c:bar3DChart>
      <c:catAx>
        <c:axId val="205521752"/>
        <c:scaling>
          <c:orientation val="minMax"/>
        </c:scaling>
        <c:delete val="0"/>
        <c:axPos val="b"/>
        <c:numFmt formatCode="General" sourceLinked="1"/>
        <c:majorTickMark val="out"/>
        <c:minorTickMark val="none"/>
        <c:tickLblPos val="nextTo"/>
        <c:spPr>
          <a:ln>
            <a:noFill/>
          </a:ln>
        </c:spPr>
        <c:txPr>
          <a:bodyPr rot="0"/>
          <a:lstStyle/>
          <a:p>
            <a:pPr>
              <a:defRPr/>
            </a:pPr>
            <a:endParaRPr lang="es-CR"/>
          </a:p>
        </c:txPr>
        <c:crossAx val="205525672"/>
        <c:crosses val="autoZero"/>
        <c:auto val="1"/>
        <c:lblAlgn val="ctr"/>
        <c:lblOffset val="100"/>
        <c:noMultiLvlLbl val="0"/>
      </c:catAx>
      <c:valAx>
        <c:axId val="205525672"/>
        <c:scaling>
          <c:orientation val="minMax"/>
        </c:scaling>
        <c:delete val="0"/>
        <c:axPos val="l"/>
        <c:majorGridlines>
          <c:spPr>
            <a:ln>
              <a:solidFill>
                <a:srgbClr val="00B0F0"/>
              </a:solidFill>
            </a:ln>
          </c:spPr>
        </c:majorGridlines>
        <c:title>
          <c:tx>
            <c:rich>
              <a:bodyPr rot="-5400000" vert="horz"/>
              <a:lstStyle/>
              <a:p>
                <a:pPr>
                  <a:defRPr/>
                </a:pPr>
                <a:r>
                  <a:rPr lang="es-CR"/>
                  <a:t>Millones de transacciones</a:t>
                </a:r>
              </a:p>
            </c:rich>
          </c:tx>
          <c:layout>
            <c:manualLayout>
              <c:xMode val="edge"/>
              <c:yMode val="edge"/>
              <c:x val="6.8777941218886108E-3"/>
              <c:y val="0.23617626428020042"/>
            </c:manualLayout>
          </c:layout>
          <c:overlay val="0"/>
        </c:title>
        <c:numFmt formatCode="#,##0" sourceLinked="0"/>
        <c:majorTickMark val="out"/>
        <c:minorTickMark val="none"/>
        <c:tickLblPos val="nextTo"/>
        <c:spPr>
          <a:ln>
            <a:noFill/>
          </a:ln>
        </c:spPr>
        <c:crossAx val="205521752"/>
        <c:crosses val="autoZero"/>
        <c:crossBetween val="between"/>
        <c:dispUnits>
          <c:builtInUnit val="millions"/>
        </c:dispUnits>
      </c:valAx>
    </c:plotArea>
    <c:legend>
      <c:legendPos val="b"/>
      <c:layout>
        <c:manualLayout>
          <c:xMode val="edge"/>
          <c:yMode val="edge"/>
          <c:x val="8.2504548949028075E-2"/>
          <c:y val="0.9016395569497081"/>
          <c:w val="0.89999996754807188"/>
          <c:h val="4.3168702571971307E-2"/>
        </c:manualLayout>
      </c:layout>
      <c:overlay val="0"/>
      <c:spPr>
        <a:ln>
          <a:noFill/>
        </a:ln>
      </c:spPr>
      <c:txPr>
        <a:bodyPr/>
        <a:lstStyle/>
        <a:p>
          <a:pPr>
            <a:defRPr sz="1400"/>
          </a:pPr>
          <a:endParaRPr lang="es-CR"/>
        </a:p>
      </c:txPr>
    </c:legend>
    <c:plotVisOnly val="1"/>
    <c:dispBlanksAs val="gap"/>
    <c:showDLblsOverMax val="0"/>
  </c:chart>
  <c:spPr>
    <a:ln>
      <a:solidFill>
        <a:sysClr val="windowText" lastClr="000000"/>
      </a:solidFill>
    </a:ln>
  </c:spPr>
  <c:txPr>
    <a:bodyPr/>
    <a:lstStyle/>
    <a:p>
      <a:pPr>
        <a:defRPr sz="1600" b="1">
          <a:latin typeface="Arial" panose="020B0604020202020204" pitchFamily="34" charset="0"/>
          <a:cs typeface="Arial" panose="020B0604020202020204" pitchFamily="34" charset="0"/>
        </a:defRPr>
      </a:pPr>
      <a:endParaRPr lang="es-CR"/>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autoTitleDeleted val="1"/>
    <c:view3D>
      <c:rotX val="0"/>
      <c:rotY val="0"/>
      <c:depthPercent val="70"/>
      <c:rAngAx val="1"/>
    </c:view3D>
    <c:floor>
      <c:thickness val="0"/>
    </c:floor>
    <c:sideWall>
      <c:thickness val="0"/>
    </c:sideWall>
    <c:backWall>
      <c:thickness val="0"/>
      <c:spPr>
        <a:noFill/>
      </c:spPr>
    </c:backWall>
    <c:plotArea>
      <c:layout>
        <c:manualLayout>
          <c:layoutTarget val="inner"/>
          <c:xMode val="edge"/>
          <c:yMode val="edge"/>
          <c:x val="7.0748615507459228E-2"/>
          <c:y val="0.17006795372267661"/>
          <c:w val="0.9278058835855445"/>
          <c:h val="0.65822581699883009"/>
        </c:manualLayout>
      </c:layout>
      <c:bar3DChart>
        <c:barDir val="col"/>
        <c:grouping val="stacked"/>
        <c:varyColors val="0"/>
        <c:ser>
          <c:idx val="0"/>
          <c:order val="0"/>
          <c:tx>
            <c:strRef>
              <c:f>'Cuadro 3'!$B$13</c:f>
              <c:strCache>
                <c:ptCount val="1"/>
                <c:pt idx="0">
                  <c:v>Cheques (CLC)</c:v>
                </c:pt>
              </c:strCache>
            </c:strRef>
          </c:tx>
          <c:spPr>
            <a:solidFill>
              <a:srgbClr val="0070C0"/>
            </a:solidFill>
            <a:ln>
              <a:solidFill>
                <a:srgbClr val="0070C0"/>
              </a:solidFill>
            </a:ln>
          </c:spPr>
          <c:invertIfNegative val="0"/>
          <c:dPt>
            <c:idx val="0"/>
            <c:invertIfNegative val="0"/>
            <c:bubble3D val="0"/>
            <c:extLst>
              <c:ext xmlns:c16="http://schemas.microsoft.com/office/drawing/2014/chart" uri="{C3380CC4-5D6E-409C-BE32-E72D297353CC}">
                <c16:uniqueId val="{00000000-38D0-4D96-9A35-7BE4A021C3F4}"/>
              </c:ext>
            </c:extLst>
          </c:dPt>
          <c:dLbls>
            <c:dLbl>
              <c:idx val="16"/>
              <c:delete val="1"/>
              <c:extLst>
                <c:ext xmlns:c15="http://schemas.microsoft.com/office/drawing/2012/chart" uri="{CE6537A1-D6FC-4f65-9D91-7224C49458BB}"/>
                <c:ext xmlns:c16="http://schemas.microsoft.com/office/drawing/2014/chart" uri="{C3380CC4-5D6E-409C-BE32-E72D297353CC}">
                  <c16:uniqueId val="{00000003-38D0-4D96-9A35-7BE4A021C3F4}"/>
                </c:ext>
              </c:extLst>
            </c:dLbl>
            <c:dLbl>
              <c:idx val="17"/>
              <c:delete val="1"/>
              <c:extLst>
                <c:ext xmlns:c15="http://schemas.microsoft.com/office/drawing/2012/chart" uri="{CE6537A1-D6FC-4f65-9D91-7224C49458BB}"/>
                <c:ext xmlns:c16="http://schemas.microsoft.com/office/drawing/2014/chart" uri="{C3380CC4-5D6E-409C-BE32-E72D297353CC}">
                  <c16:uniqueId val="{00000004-38D0-4D96-9A35-7BE4A021C3F4}"/>
                </c:ext>
              </c:extLst>
            </c:dLbl>
            <c:dLbl>
              <c:idx val="18"/>
              <c:delete val="1"/>
              <c:extLst>
                <c:ext xmlns:c15="http://schemas.microsoft.com/office/drawing/2012/chart" uri="{CE6537A1-D6FC-4f65-9D91-7224C49458BB}"/>
                <c:ext xmlns:c16="http://schemas.microsoft.com/office/drawing/2014/chart" uri="{C3380CC4-5D6E-409C-BE32-E72D297353CC}">
                  <c16:uniqueId val="{00000012-9E06-46DD-B85A-1AC39EF07438}"/>
                </c:ext>
              </c:extLst>
            </c:dLbl>
            <c:dLbl>
              <c:idx val="19"/>
              <c:delete val="1"/>
              <c:extLst>
                <c:ext xmlns:c15="http://schemas.microsoft.com/office/drawing/2012/chart" uri="{CE6537A1-D6FC-4f65-9D91-7224C49458BB}"/>
                <c:ext xmlns:c16="http://schemas.microsoft.com/office/drawing/2014/chart" uri="{C3380CC4-5D6E-409C-BE32-E72D297353CC}">
                  <c16:uniqueId val="{00000011-9E06-46DD-B85A-1AC39EF07438}"/>
                </c:ext>
              </c:extLst>
            </c:dLbl>
            <c:dLbl>
              <c:idx val="20"/>
              <c:delete val="1"/>
              <c:extLst>
                <c:ext xmlns:c15="http://schemas.microsoft.com/office/drawing/2012/chart" uri="{CE6537A1-D6FC-4f65-9D91-7224C49458BB}"/>
                <c:ext xmlns:c16="http://schemas.microsoft.com/office/drawing/2014/chart" uri="{C3380CC4-5D6E-409C-BE32-E72D297353CC}">
                  <c16:uniqueId val="{00000010-9E06-46DD-B85A-1AC39EF07438}"/>
                </c:ext>
              </c:extLst>
            </c:dLbl>
            <c:dLbl>
              <c:idx val="21"/>
              <c:delete val="1"/>
              <c:extLst>
                <c:ext xmlns:c15="http://schemas.microsoft.com/office/drawing/2012/chart" uri="{CE6537A1-D6FC-4f65-9D91-7224C49458BB}"/>
                <c:ext xmlns:c16="http://schemas.microsoft.com/office/drawing/2014/chart" uri="{C3380CC4-5D6E-409C-BE32-E72D297353CC}">
                  <c16:uniqueId val="{0000000F-9E06-46DD-B85A-1AC39EF07438}"/>
                </c:ext>
              </c:extLst>
            </c:dLbl>
            <c:dLbl>
              <c:idx val="22"/>
              <c:delete val="1"/>
              <c:extLst>
                <c:ext xmlns:c15="http://schemas.microsoft.com/office/drawing/2012/chart" uri="{CE6537A1-D6FC-4f65-9D91-7224C49458BB}"/>
                <c:ext xmlns:c16="http://schemas.microsoft.com/office/drawing/2014/chart" uri="{C3380CC4-5D6E-409C-BE32-E72D297353CC}">
                  <c16:uniqueId val="{0000000E-9E06-46DD-B85A-1AC39EF07438}"/>
                </c:ext>
              </c:extLst>
            </c:dLbl>
            <c:dLbl>
              <c:idx val="23"/>
              <c:delete val="1"/>
              <c:extLst>
                <c:ext xmlns:c15="http://schemas.microsoft.com/office/drawing/2012/chart" uri="{CE6537A1-D6FC-4f65-9D91-7224C49458BB}"/>
                <c:ext xmlns:c16="http://schemas.microsoft.com/office/drawing/2014/chart" uri="{C3380CC4-5D6E-409C-BE32-E72D297353CC}">
                  <c16:uniqueId val="{00000001-AF5A-4FC8-8289-10D77D0BD4C8}"/>
                </c:ext>
              </c:extLst>
            </c:dLbl>
            <c:numFmt formatCode="#,##0.0" sourceLinked="0"/>
            <c:spPr>
              <a:noFill/>
              <a:ln>
                <a:noFill/>
              </a:ln>
              <a:effectLst/>
            </c:spPr>
            <c:txPr>
              <a:bodyPr wrap="square" lIns="38100" tIns="19050" rIns="38100" bIns="19050" anchor="ctr">
                <a:spAutoFit/>
              </a:bodyPr>
              <a:lstStyle/>
              <a:p>
                <a:pPr>
                  <a:defRPr sz="1400">
                    <a:solidFill>
                      <a:schemeClr val="bg1"/>
                    </a:solidFil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'Cuadro 4'!$C$6:$AC$7</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 3'!$C$13:$Z$13</c:f>
              <c:numCache>
                <c:formatCode>#,##0</c:formatCode>
                <c:ptCount val="24"/>
                <c:pt idx="0">
                  <c:v>11806724</c:v>
                </c:pt>
                <c:pt idx="1">
                  <c:v>11600968</c:v>
                </c:pt>
                <c:pt idx="2">
                  <c:v>11299590</c:v>
                </c:pt>
                <c:pt idx="3">
                  <c:v>10884615</c:v>
                </c:pt>
                <c:pt idx="4">
                  <c:v>10901727</c:v>
                </c:pt>
                <c:pt idx="5">
                  <c:v>10316116</c:v>
                </c:pt>
                <c:pt idx="6">
                  <c:v>10016035</c:v>
                </c:pt>
                <c:pt idx="7">
                  <c:v>9945875</c:v>
                </c:pt>
                <c:pt idx="8">
                  <c:v>9060523</c:v>
                </c:pt>
                <c:pt idx="9">
                  <c:v>7374168</c:v>
                </c:pt>
                <c:pt idx="10">
                  <c:v>6504279</c:v>
                </c:pt>
                <c:pt idx="11">
                  <c:v>5842285</c:v>
                </c:pt>
                <c:pt idx="12">
                  <c:v>5160732</c:v>
                </c:pt>
                <c:pt idx="13">
                  <c:v>4660440</c:v>
                </c:pt>
                <c:pt idx="14">
                  <c:v>4329458</c:v>
                </c:pt>
                <c:pt idx="15">
                  <c:v>4164455</c:v>
                </c:pt>
                <c:pt idx="16">
                  <c:v>3593022</c:v>
                </c:pt>
                <c:pt idx="17">
                  <c:v>2776663</c:v>
                </c:pt>
                <c:pt idx="18">
                  <c:v>1576800</c:v>
                </c:pt>
                <c:pt idx="19">
                  <c:v>1183988</c:v>
                </c:pt>
                <c:pt idx="20">
                  <c:v>768490</c:v>
                </c:pt>
                <c:pt idx="21">
                  <c:v>525160</c:v>
                </c:pt>
                <c:pt idx="22">
                  <c:v>392857</c:v>
                </c:pt>
                <c:pt idx="23">
                  <c:v>350290</c:v>
                </c:pt>
              </c:numCache>
            </c:numRef>
          </c:val>
          <c:extLst>
            <c:ext xmlns:c16="http://schemas.microsoft.com/office/drawing/2014/chart" uri="{C3380CC4-5D6E-409C-BE32-E72D297353CC}">
              <c16:uniqueId val="{00000006-38D0-4D96-9A35-7BE4A021C3F4}"/>
            </c:ext>
          </c:extLst>
        </c:ser>
        <c:ser>
          <c:idx val="1"/>
          <c:order val="1"/>
          <c:tx>
            <c:strRef>
              <c:f>'Cuadro 3'!$B$9</c:f>
              <c:strCache>
                <c:ptCount val="1"/>
                <c:pt idx="0">
                  <c:v>Crédito Directo (CCD)</c:v>
                </c:pt>
              </c:strCache>
            </c:strRef>
          </c:tx>
          <c:spPr>
            <a:solidFill>
              <a:srgbClr val="00B050"/>
            </a:solidFill>
            <a:ln>
              <a:solidFill>
                <a:srgbClr val="00B050"/>
              </a:solid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6-9E06-46DD-B85A-1AC39EF07438}"/>
                </c:ext>
              </c:extLst>
            </c:dLbl>
            <c:dLbl>
              <c:idx val="2"/>
              <c:delete val="1"/>
              <c:extLst>
                <c:ext xmlns:c15="http://schemas.microsoft.com/office/drawing/2012/chart" uri="{CE6537A1-D6FC-4f65-9D91-7224C49458BB}"/>
                <c:ext xmlns:c16="http://schemas.microsoft.com/office/drawing/2014/chart" uri="{C3380CC4-5D6E-409C-BE32-E72D297353CC}">
                  <c16:uniqueId val="{0000000D-9E06-46DD-B85A-1AC39EF07438}"/>
                </c:ext>
              </c:extLst>
            </c:dLbl>
            <c:numFmt formatCode="#,##0.0" sourceLinked="0"/>
            <c:spPr>
              <a:noFill/>
              <a:ln>
                <a:noFill/>
              </a:ln>
              <a:effectLst/>
            </c:spPr>
            <c:txPr>
              <a:bodyPr wrap="square" lIns="38100" tIns="19050" rIns="38100" bIns="19050" anchor="ctr">
                <a:spAutoFit/>
              </a:bodyPr>
              <a:lstStyle/>
              <a:p>
                <a:pPr>
                  <a:defRPr sz="1400"/>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'Cuadro 4'!$C$6:$AC$7</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 3'!$C$9:$AB$9</c:f>
              <c:numCache>
                <c:formatCode>#,##0</c:formatCode>
                <c:ptCount val="26"/>
                <c:pt idx="1">
                  <c:v>2423643</c:v>
                </c:pt>
                <c:pt idx="2">
                  <c:v>4084742</c:v>
                </c:pt>
                <c:pt idx="3">
                  <c:v>5690463</c:v>
                </c:pt>
                <c:pt idx="4">
                  <c:v>5429790</c:v>
                </c:pt>
                <c:pt idx="5">
                  <c:v>5218009</c:v>
                </c:pt>
                <c:pt idx="6">
                  <c:v>6015034</c:v>
                </c:pt>
                <c:pt idx="7">
                  <c:v>6340152</c:v>
                </c:pt>
                <c:pt idx="8">
                  <c:v>5812810</c:v>
                </c:pt>
                <c:pt idx="9">
                  <c:v>7356500</c:v>
                </c:pt>
                <c:pt idx="10">
                  <c:v>8731474</c:v>
                </c:pt>
                <c:pt idx="11">
                  <c:v>9655368</c:v>
                </c:pt>
                <c:pt idx="12">
                  <c:v>11055528</c:v>
                </c:pt>
                <c:pt idx="13">
                  <c:v>13529045</c:v>
                </c:pt>
                <c:pt idx="14">
                  <c:v>15410368</c:v>
                </c:pt>
                <c:pt idx="15">
                  <c:v>17529311</c:v>
                </c:pt>
                <c:pt idx="16">
                  <c:v>19544416</c:v>
                </c:pt>
                <c:pt idx="17">
                  <c:v>21792365</c:v>
                </c:pt>
                <c:pt idx="18">
                  <c:v>24001396</c:v>
                </c:pt>
                <c:pt idx="19">
                  <c:v>25622892</c:v>
                </c:pt>
                <c:pt idx="20">
                  <c:v>28459202</c:v>
                </c:pt>
                <c:pt idx="21">
                  <c:v>28439837</c:v>
                </c:pt>
                <c:pt idx="22">
                  <c:v>32721624</c:v>
                </c:pt>
                <c:pt idx="23">
                  <c:v>35144788</c:v>
                </c:pt>
                <c:pt idx="24">
                  <c:v>36975401</c:v>
                </c:pt>
                <c:pt idx="25">
                  <c:v>37486571</c:v>
                </c:pt>
              </c:numCache>
            </c:numRef>
          </c:val>
          <c:extLst>
            <c:ext xmlns:c16="http://schemas.microsoft.com/office/drawing/2014/chart" uri="{C3380CC4-5D6E-409C-BE32-E72D297353CC}">
              <c16:uniqueId val="{0000000E-38D0-4D96-9A35-7BE4A021C3F4}"/>
            </c:ext>
          </c:extLst>
        </c:ser>
        <c:ser>
          <c:idx val="2"/>
          <c:order val="2"/>
          <c:tx>
            <c:strRef>
              <c:f>'Cuadro 3'!$B$16</c:f>
              <c:strCache>
                <c:ptCount val="1"/>
                <c:pt idx="0">
                  <c:v>Pagos Inmediatos (PIN)</c:v>
                </c:pt>
              </c:strCache>
            </c:strRef>
          </c:tx>
          <c:spPr>
            <a:solidFill>
              <a:srgbClr val="FFE18B">
                <a:lumMod val="75000"/>
              </a:srgbClr>
            </a:solidFill>
            <a:ln>
              <a:solidFill>
                <a:srgbClr val="FFE18B">
                  <a:lumMod val="75000"/>
                </a:srgb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9E06-46DD-B85A-1AC39EF07438}"/>
                </c:ext>
              </c:extLst>
            </c:dLbl>
            <c:dLbl>
              <c:idx val="1"/>
              <c:delete val="1"/>
              <c:extLst>
                <c:ext xmlns:c15="http://schemas.microsoft.com/office/drawing/2012/chart" uri="{CE6537A1-D6FC-4f65-9D91-7224C49458BB}"/>
                <c:ext xmlns:c16="http://schemas.microsoft.com/office/drawing/2014/chart" uri="{C3380CC4-5D6E-409C-BE32-E72D297353CC}">
                  <c16:uniqueId val="{00000005-9E06-46DD-B85A-1AC39EF07438}"/>
                </c:ext>
              </c:extLst>
            </c:dLbl>
            <c:dLbl>
              <c:idx val="2"/>
              <c:delete val="1"/>
              <c:extLst>
                <c:ext xmlns:c15="http://schemas.microsoft.com/office/drawing/2012/chart" uri="{CE6537A1-D6FC-4f65-9D91-7224C49458BB}"/>
                <c:ext xmlns:c16="http://schemas.microsoft.com/office/drawing/2014/chart" uri="{C3380CC4-5D6E-409C-BE32-E72D297353CC}">
                  <c16:uniqueId val="{00000007-9E06-46DD-B85A-1AC39EF07438}"/>
                </c:ext>
              </c:extLst>
            </c:dLbl>
            <c:dLbl>
              <c:idx val="3"/>
              <c:delete val="1"/>
              <c:extLst>
                <c:ext xmlns:c15="http://schemas.microsoft.com/office/drawing/2012/chart" uri="{CE6537A1-D6FC-4f65-9D91-7224C49458BB}"/>
                <c:ext xmlns:c16="http://schemas.microsoft.com/office/drawing/2014/chart" uri="{C3380CC4-5D6E-409C-BE32-E72D297353CC}">
                  <c16:uniqueId val="{00000013-9E06-46DD-B85A-1AC39EF07438}"/>
                </c:ext>
              </c:extLst>
            </c:dLbl>
            <c:dLbl>
              <c:idx val="4"/>
              <c:delete val="1"/>
              <c:extLst>
                <c:ext xmlns:c15="http://schemas.microsoft.com/office/drawing/2012/chart" uri="{CE6537A1-D6FC-4f65-9D91-7224C49458BB}"/>
                <c:ext xmlns:c16="http://schemas.microsoft.com/office/drawing/2014/chart" uri="{C3380CC4-5D6E-409C-BE32-E72D297353CC}">
                  <c16:uniqueId val="{00000014-9E06-46DD-B85A-1AC39EF07438}"/>
                </c:ext>
              </c:extLst>
            </c:dLbl>
            <c:dLbl>
              <c:idx val="5"/>
              <c:delete val="1"/>
              <c:extLst>
                <c:ext xmlns:c15="http://schemas.microsoft.com/office/drawing/2012/chart" uri="{CE6537A1-D6FC-4f65-9D91-7224C49458BB}"/>
                <c:ext xmlns:c16="http://schemas.microsoft.com/office/drawing/2014/chart" uri="{C3380CC4-5D6E-409C-BE32-E72D297353CC}">
                  <c16:uniqueId val="{00000016-9E06-46DD-B85A-1AC39EF07438}"/>
                </c:ext>
              </c:extLst>
            </c:dLbl>
            <c:dLbl>
              <c:idx val="6"/>
              <c:delete val="1"/>
              <c:extLst>
                <c:ext xmlns:c15="http://schemas.microsoft.com/office/drawing/2012/chart" uri="{CE6537A1-D6FC-4f65-9D91-7224C49458BB}"/>
                <c:ext xmlns:c16="http://schemas.microsoft.com/office/drawing/2014/chart" uri="{C3380CC4-5D6E-409C-BE32-E72D297353CC}">
                  <c16:uniqueId val="{00000018-9E06-46DD-B85A-1AC39EF07438}"/>
                </c:ext>
              </c:extLst>
            </c:dLbl>
            <c:dLbl>
              <c:idx val="7"/>
              <c:delete val="1"/>
              <c:extLst>
                <c:ext xmlns:c15="http://schemas.microsoft.com/office/drawing/2012/chart" uri="{CE6537A1-D6FC-4f65-9D91-7224C49458BB}"/>
                <c:ext xmlns:c16="http://schemas.microsoft.com/office/drawing/2014/chart" uri="{C3380CC4-5D6E-409C-BE32-E72D297353CC}">
                  <c16:uniqueId val="{0000001A-9E06-46DD-B85A-1AC39EF07438}"/>
                </c:ext>
              </c:extLst>
            </c:dLbl>
            <c:dLbl>
              <c:idx val="8"/>
              <c:delete val="1"/>
              <c:extLst>
                <c:ext xmlns:c15="http://schemas.microsoft.com/office/drawing/2012/chart" uri="{CE6537A1-D6FC-4f65-9D91-7224C49458BB}"/>
                <c:ext xmlns:c16="http://schemas.microsoft.com/office/drawing/2014/chart" uri="{C3380CC4-5D6E-409C-BE32-E72D297353CC}">
                  <c16:uniqueId val="{0000001D-9E06-46DD-B85A-1AC39EF07438}"/>
                </c:ext>
              </c:extLst>
            </c:dLbl>
            <c:dLbl>
              <c:idx val="9"/>
              <c:delete val="1"/>
              <c:extLst>
                <c:ext xmlns:c15="http://schemas.microsoft.com/office/drawing/2012/chart" uri="{CE6537A1-D6FC-4f65-9D91-7224C49458BB}"/>
                <c:ext xmlns:c16="http://schemas.microsoft.com/office/drawing/2014/chart" uri="{C3380CC4-5D6E-409C-BE32-E72D297353CC}">
                  <c16:uniqueId val="{00000020-9E06-46DD-B85A-1AC39EF07438}"/>
                </c:ext>
              </c:extLst>
            </c:dLbl>
            <c:dLbl>
              <c:idx val="10"/>
              <c:delete val="1"/>
              <c:extLst>
                <c:ext xmlns:c15="http://schemas.microsoft.com/office/drawing/2012/chart" uri="{CE6537A1-D6FC-4f65-9D91-7224C49458BB}"/>
                <c:ext xmlns:c16="http://schemas.microsoft.com/office/drawing/2014/chart" uri="{C3380CC4-5D6E-409C-BE32-E72D297353CC}">
                  <c16:uniqueId val="{00000023-9E06-46DD-B85A-1AC39EF07438}"/>
                </c:ext>
              </c:extLst>
            </c:dLbl>
            <c:dLbl>
              <c:idx val="11"/>
              <c:delete val="1"/>
              <c:extLst>
                <c:ext xmlns:c15="http://schemas.microsoft.com/office/drawing/2012/chart" uri="{CE6537A1-D6FC-4f65-9D91-7224C49458BB}"/>
                <c:ext xmlns:c16="http://schemas.microsoft.com/office/drawing/2014/chart" uri="{C3380CC4-5D6E-409C-BE32-E72D297353CC}">
                  <c16:uniqueId val="{00000024-9E06-46DD-B85A-1AC39EF07438}"/>
                </c:ext>
              </c:extLst>
            </c:dLbl>
            <c:numFmt formatCode="#,##0.0" sourceLinked="0"/>
            <c:spPr>
              <a:noFill/>
              <a:ln>
                <a:noFill/>
              </a:ln>
              <a:effectLst/>
            </c:spPr>
            <c:txPr>
              <a:bodyPr wrap="square" lIns="38100" tIns="19050" rIns="38100" bIns="19050" anchor="ctr">
                <a:spAutoFit/>
              </a:bodyPr>
              <a:lstStyle/>
              <a:p>
                <a:pPr>
                  <a:defRPr sz="1400"/>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'Cuadro 4'!$C$6:$AC$7</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 3'!$C$16:$AB$16</c:f>
              <c:numCache>
                <c:formatCode>#,##0</c:formatCode>
                <c:ptCount val="26"/>
                <c:pt idx="0">
                  <c:v>3232</c:v>
                </c:pt>
                <c:pt idx="1">
                  <c:v>30992</c:v>
                </c:pt>
                <c:pt idx="2">
                  <c:v>52874</c:v>
                </c:pt>
                <c:pt idx="3">
                  <c:v>68511</c:v>
                </c:pt>
                <c:pt idx="4">
                  <c:v>78493</c:v>
                </c:pt>
                <c:pt idx="5">
                  <c:v>101385</c:v>
                </c:pt>
                <c:pt idx="6">
                  <c:v>153462</c:v>
                </c:pt>
                <c:pt idx="7">
                  <c:v>523576</c:v>
                </c:pt>
                <c:pt idx="8">
                  <c:v>892550</c:v>
                </c:pt>
                <c:pt idx="9">
                  <c:v>1379996</c:v>
                </c:pt>
                <c:pt idx="10">
                  <c:v>2092747</c:v>
                </c:pt>
                <c:pt idx="11">
                  <c:v>3836866</c:v>
                </c:pt>
                <c:pt idx="12">
                  <c:v>5172401</c:v>
                </c:pt>
                <c:pt idx="13">
                  <c:v>6375820</c:v>
                </c:pt>
                <c:pt idx="14">
                  <c:v>7428084</c:v>
                </c:pt>
                <c:pt idx="15">
                  <c:v>8701920</c:v>
                </c:pt>
                <c:pt idx="16">
                  <c:v>10600370</c:v>
                </c:pt>
                <c:pt idx="17">
                  <c:v>12186343</c:v>
                </c:pt>
                <c:pt idx="18">
                  <c:v>14228435</c:v>
                </c:pt>
                <c:pt idx="19">
                  <c:v>16246431</c:v>
                </c:pt>
                <c:pt idx="20">
                  <c:v>18023259</c:v>
                </c:pt>
                <c:pt idx="21">
                  <c:v>18677609</c:v>
                </c:pt>
                <c:pt idx="22">
                  <c:v>19649111</c:v>
                </c:pt>
                <c:pt idx="23">
                  <c:v>21688374</c:v>
                </c:pt>
                <c:pt idx="24">
                  <c:v>24469969</c:v>
                </c:pt>
                <c:pt idx="25">
                  <c:v>26858922</c:v>
                </c:pt>
              </c:numCache>
            </c:numRef>
          </c:val>
          <c:extLst>
            <c:ext xmlns:c16="http://schemas.microsoft.com/office/drawing/2014/chart" uri="{C3380CC4-5D6E-409C-BE32-E72D297353CC}">
              <c16:uniqueId val="{00000016-38D0-4D96-9A35-7BE4A021C3F4}"/>
            </c:ext>
          </c:extLst>
        </c:ser>
        <c:ser>
          <c:idx val="3"/>
          <c:order val="3"/>
          <c:tx>
            <c:strRef>
              <c:f>'Cuadro 3'!$B$20</c:f>
              <c:strCache>
                <c:ptCount val="1"/>
                <c:pt idx="0">
                  <c:v>Débitos Inmediatos (DTR)</c:v>
                </c:pt>
              </c:strCache>
            </c:strRef>
          </c:tx>
          <c:spPr>
            <a:solidFill>
              <a:srgbClr val="FEAA5E">
                <a:lumMod val="75000"/>
              </a:srgbClr>
            </a:solidFill>
            <a:ln>
              <a:solidFill>
                <a:srgbClr val="FEAA5E">
                  <a:lumMod val="75000"/>
                </a:srgbClr>
              </a:solidFill>
            </a:ln>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15-9E06-46DD-B85A-1AC39EF07438}"/>
                </c:ext>
              </c:extLst>
            </c:dLbl>
            <c:dLbl>
              <c:idx val="6"/>
              <c:delete val="1"/>
              <c:extLst>
                <c:ext xmlns:c15="http://schemas.microsoft.com/office/drawing/2012/chart" uri="{CE6537A1-D6FC-4f65-9D91-7224C49458BB}"/>
                <c:ext xmlns:c16="http://schemas.microsoft.com/office/drawing/2014/chart" uri="{C3380CC4-5D6E-409C-BE32-E72D297353CC}">
                  <c16:uniqueId val="{00000017-9E06-46DD-B85A-1AC39EF07438}"/>
                </c:ext>
              </c:extLst>
            </c:dLbl>
            <c:dLbl>
              <c:idx val="7"/>
              <c:delete val="1"/>
              <c:extLst>
                <c:ext xmlns:c15="http://schemas.microsoft.com/office/drawing/2012/chart" uri="{CE6537A1-D6FC-4f65-9D91-7224C49458BB}"/>
                <c:ext xmlns:c16="http://schemas.microsoft.com/office/drawing/2014/chart" uri="{C3380CC4-5D6E-409C-BE32-E72D297353CC}">
                  <c16:uniqueId val="{00000019-9E06-46DD-B85A-1AC39EF07438}"/>
                </c:ext>
              </c:extLst>
            </c:dLbl>
            <c:dLbl>
              <c:idx val="8"/>
              <c:delete val="1"/>
              <c:extLst>
                <c:ext xmlns:c15="http://schemas.microsoft.com/office/drawing/2012/chart" uri="{CE6537A1-D6FC-4f65-9D91-7224C49458BB}"/>
                <c:ext xmlns:c16="http://schemas.microsoft.com/office/drawing/2014/chart" uri="{C3380CC4-5D6E-409C-BE32-E72D297353CC}">
                  <c16:uniqueId val="{0000001C-9E06-46DD-B85A-1AC39EF07438}"/>
                </c:ext>
              </c:extLst>
            </c:dLbl>
            <c:dLbl>
              <c:idx val="9"/>
              <c:delete val="1"/>
              <c:extLst>
                <c:ext xmlns:c15="http://schemas.microsoft.com/office/drawing/2012/chart" uri="{CE6537A1-D6FC-4f65-9D91-7224C49458BB}"/>
                <c:ext xmlns:c16="http://schemas.microsoft.com/office/drawing/2014/chart" uri="{C3380CC4-5D6E-409C-BE32-E72D297353CC}">
                  <c16:uniqueId val="{0000001F-9E06-46DD-B85A-1AC39EF07438}"/>
                </c:ext>
              </c:extLst>
            </c:dLbl>
            <c:dLbl>
              <c:idx val="10"/>
              <c:delete val="1"/>
              <c:extLst>
                <c:ext xmlns:c15="http://schemas.microsoft.com/office/drawing/2012/chart" uri="{CE6537A1-D6FC-4f65-9D91-7224C49458BB}"/>
                <c:ext xmlns:c16="http://schemas.microsoft.com/office/drawing/2014/chart" uri="{C3380CC4-5D6E-409C-BE32-E72D297353CC}">
                  <c16:uniqueId val="{00000022-9E06-46DD-B85A-1AC39EF07438}"/>
                </c:ext>
              </c:extLst>
            </c:dLbl>
            <c:dLbl>
              <c:idx val="11"/>
              <c:delete val="1"/>
              <c:extLst>
                <c:ext xmlns:c15="http://schemas.microsoft.com/office/drawing/2012/chart" uri="{CE6537A1-D6FC-4f65-9D91-7224C49458BB}"/>
                <c:ext xmlns:c16="http://schemas.microsoft.com/office/drawing/2014/chart" uri="{C3380CC4-5D6E-409C-BE32-E72D297353CC}">
                  <c16:uniqueId val="{00000026-9E06-46DD-B85A-1AC39EF07438}"/>
                </c:ext>
              </c:extLst>
            </c:dLbl>
            <c:dLbl>
              <c:idx val="12"/>
              <c:delete val="1"/>
              <c:extLst>
                <c:ext xmlns:c15="http://schemas.microsoft.com/office/drawing/2012/chart" uri="{CE6537A1-D6FC-4f65-9D91-7224C49458BB}"/>
                <c:ext xmlns:c16="http://schemas.microsoft.com/office/drawing/2014/chart" uri="{C3380CC4-5D6E-409C-BE32-E72D297353CC}">
                  <c16:uniqueId val="{00000028-9E06-46DD-B85A-1AC39EF07438}"/>
                </c:ext>
              </c:extLst>
            </c:dLbl>
            <c:dLbl>
              <c:idx val="13"/>
              <c:delete val="1"/>
              <c:extLst>
                <c:ext xmlns:c15="http://schemas.microsoft.com/office/drawing/2012/chart" uri="{CE6537A1-D6FC-4f65-9D91-7224C49458BB}"/>
                <c:ext xmlns:c16="http://schemas.microsoft.com/office/drawing/2014/chart" uri="{C3380CC4-5D6E-409C-BE32-E72D297353CC}">
                  <c16:uniqueId val="{0000002A-9E06-46DD-B85A-1AC39EF07438}"/>
                </c:ext>
              </c:extLst>
            </c:dLbl>
            <c:dLbl>
              <c:idx val="14"/>
              <c:delete val="1"/>
              <c:extLst>
                <c:ext xmlns:c15="http://schemas.microsoft.com/office/drawing/2012/chart" uri="{CE6537A1-D6FC-4f65-9D91-7224C49458BB}"/>
                <c:ext xmlns:c16="http://schemas.microsoft.com/office/drawing/2014/chart" uri="{C3380CC4-5D6E-409C-BE32-E72D297353CC}">
                  <c16:uniqueId val="{0000002C-9E06-46DD-B85A-1AC39EF07438}"/>
                </c:ext>
              </c:extLst>
            </c:dLbl>
            <c:dLbl>
              <c:idx val="15"/>
              <c:delete val="1"/>
              <c:extLst>
                <c:ext xmlns:c15="http://schemas.microsoft.com/office/drawing/2012/chart" uri="{CE6537A1-D6FC-4f65-9D91-7224C49458BB}"/>
                <c:ext xmlns:c16="http://schemas.microsoft.com/office/drawing/2014/chart" uri="{C3380CC4-5D6E-409C-BE32-E72D297353CC}">
                  <c16:uniqueId val="{00000018-38D0-4D96-9A35-7BE4A021C3F4}"/>
                </c:ext>
              </c:extLst>
            </c:dLbl>
            <c:dLbl>
              <c:idx val="16"/>
              <c:delete val="1"/>
              <c:extLst>
                <c:ext xmlns:c15="http://schemas.microsoft.com/office/drawing/2012/chart" uri="{CE6537A1-D6FC-4f65-9D91-7224C49458BB}"/>
                <c:ext xmlns:c16="http://schemas.microsoft.com/office/drawing/2014/chart" uri="{C3380CC4-5D6E-409C-BE32-E72D297353CC}">
                  <c16:uniqueId val="{00000019-38D0-4D96-9A35-7BE4A021C3F4}"/>
                </c:ext>
              </c:extLst>
            </c:dLbl>
            <c:numFmt formatCode="#,##0.0" sourceLinked="0"/>
            <c:spPr>
              <a:noFill/>
              <a:ln>
                <a:noFill/>
              </a:ln>
              <a:effectLst/>
            </c:spPr>
            <c:txPr>
              <a:bodyPr wrap="square" lIns="38100" tIns="19050" rIns="38100" bIns="19050" anchor="ctr">
                <a:spAutoFit/>
              </a:bodyPr>
              <a:lstStyle/>
              <a:p>
                <a:pPr>
                  <a:defRPr sz="1400"/>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'Cuadro 4'!$C$6:$AC$7</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 3'!$C$20:$AB$20</c:f>
              <c:numCache>
                <c:formatCode>#,##0</c:formatCode>
                <c:ptCount val="26"/>
                <c:pt idx="5">
                  <c:v>20394</c:v>
                </c:pt>
                <c:pt idx="6">
                  <c:v>262855</c:v>
                </c:pt>
                <c:pt idx="7">
                  <c:v>418767</c:v>
                </c:pt>
                <c:pt idx="8">
                  <c:v>463146</c:v>
                </c:pt>
                <c:pt idx="9">
                  <c:v>565274</c:v>
                </c:pt>
                <c:pt idx="10">
                  <c:v>810691</c:v>
                </c:pt>
                <c:pt idx="11">
                  <c:v>942598</c:v>
                </c:pt>
                <c:pt idx="12">
                  <c:v>1069835</c:v>
                </c:pt>
                <c:pt idx="13">
                  <c:v>1267875</c:v>
                </c:pt>
                <c:pt idx="14">
                  <c:v>1711149</c:v>
                </c:pt>
                <c:pt idx="15">
                  <c:v>2427529</c:v>
                </c:pt>
                <c:pt idx="16">
                  <c:v>3413366</c:v>
                </c:pt>
                <c:pt idx="17">
                  <c:v>4640246</c:v>
                </c:pt>
                <c:pt idx="18">
                  <c:v>6434214</c:v>
                </c:pt>
                <c:pt idx="19">
                  <c:v>9279174</c:v>
                </c:pt>
                <c:pt idx="20">
                  <c:v>13767488</c:v>
                </c:pt>
                <c:pt idx="21">
                  <c:v>21102403</c:v>
                </c:pt>
                <c:pt idx="22">
                  <c:v>29238762</c:v>
                </c:pt>
                <c:pt idx="23">
                  <c:v>38477319</c:v>
                </c:pt>
                <c:pt idx="24">
                  <c:v>50647347</c:v>
                </c:pt>
                <c:pt idx="25">
                  <c:v>61313764</c:v>
                </c:pt>
              </c:numCache>
            </c:numRef>
          </c:val>
          <c:extLst>
            <c:ext xmlns:c16="http://schemas.microsoft.com/office/drawing/2014/chart" uri="{C3380CC4-5D6E-409C-BE32-E72D297353CC}">
              <c16:uniqueId val="{0000001E-38D0-4D96-9A35-7BE4A021C3F4}"/>
            </c:ext>
          </c:extLst>
        </c:ser>
        <c:ser>
          <c:idx val="4"/>
          <c:order val="5"/>
          <c:tx>
            <c:strRef>
              <c:f>'Cuadro 3'!$B$30</c:f>
              <c:strCache>
                <c:ptCount val="1"/>
                <c:pt idx="0">
                  <c:v>Débito Directo (CDD)</c:v>
                </c:pt>
              </c:strCache>
            </c:strRef>
          </c:tx>
          <c:spPr>
            <a:solidFill>
              <a:srgbClr val="FF0000"/>
            </a:solidFill>
            <a:ln>
              <a:solidFill>
                <a:srgbClr val="FF0000"/>
              </a:solidFill>
            </a:ln>
          </c:spPr>
          <c:invertIfNegative val="0"/>
          <c:dLbls>
            <c:delete val="1"/>
          </c:dLbls>
          <c:cat>
            <c:strRef>
              <c:f>'Cuadro 4'!$C$6:$AC$7</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 3'!$C$30:$AB$30</c:f>
              <c:numCache>
                <c:formatCode>#,##0</c:formatCode>
                <c:ptCount val="26"/>
                <c:pt idx="1">
                  <c:v>17</c:v>
                </c:pt>
                <c:pt idx="2">
                  <c:v>2005</c:v>
                </c:pt>
                <c:pt idx="3">
                  <c:v>9036</c:v>
                </c:pt>
                <c:pt idx="4">
                  <c:v>13579</c:v>
                </c:pt>
                <c:pt idx="5">
                  <c:v>14717</c:v>
                </c:pt>
                <c:pt idx="6">
                  <c:v>20719</c:v>
                </c:pt>
                <c:pt idx="7">
                  <c:v>36017</c:v>
                </c:pt>
                <c:pt idx="8">
                  <c:v>48278</c:v>
                </c:pt>
                <c:pt idx="9">
                  <c:v>63712</c:v>
                </c:pt>
                <c:pt idx="10">
                  <c:v>100404</c:v>
                </c:pt>
                <c:pt idx="11">
                  <c:v>114145</c:v>
                </c:pt>
                <c:pt idx="12">
                  <c:v>149009</c:v>
                </c:pt>
                <c:pt idx="13">
                  <c:v>192376</c:v>
                </c:pt>
                <c:pt idx="14">
                  <c:v>240729</c:v>
                </c:pt>
                <c:pt idx="15">
                  <c:v>288083</c:v>
                </c:pt>
                <c:pt idx="16">
                  <c:v>347867</c:v>
                </c:pt>
                <c:pt idx="17">
                  <c:v>449018</c:v>
                </c:pt>
                <c:pt idx="18">
                  <c:v>654934</c:v>
                </c:pt>
                <c:pt idx="19">
                  <c:v>865388</c:v>
                </c:pt>
                <c:pt idx="20">
                  <c:v>683142</c:v>
                </c:pt>
                <c:pt idx="21">
                  <c:v>722934</c:v>
                </c:pt>
                <c:pt idx="22">
                  <c:v>739508</c:v>
                </c:pt>
                <c:pt idx="23">
                  <c:v>867429</c:v>
                </c:pt>
                <c:pt idx="24">
                  <c:v>1165091</c:v>
                </c:pt>
                <c:pt idx="25">
                  <c:v>1177107</c:v>
                </c:pt>
              </c:numCache>
            </c:numRef>
          </c:val>
          <c:extLst>
            <c:ext xmlns:c16="http://schemas.microsoft.com/office/drawing/2014/chart" uri="{C3380CC4-5D6E-409C-BE32-E72D297353CC}">
              <c16:uniqueId val="{0000001F-38D0-4D96-9A35-7BE4A021C3F4}"/>
            </c:ext>
          </c:extLst>
        </c:ser>
        <c:dLbls>
          <c:showLegendKey val="0"/>
          <c:showVal val="1"/>
          <c:showCatName val="0"/>
          <c:showSerName val="0"/>
          <c:showPercent val="0"/>
          <c:showBubbleSize val="0"/>
        </c:dLbls>
        <c:gapWidth val="27"/>
        <c:gapDepth val="134"/>
        <c:shape val="box"/>
        <c:axId val="205521752"/>
        <c:axId val="205525672"/>
        <c:axId val="0"/>
        <c:extLst>
          <c:ext xmlns:c15="http://schemas.microsoft.com/office/drawing/2012/chart" uri="{02D57815-91ED-43cb-92C2-25804820EDAC}">
            <c15:filteredBarSeries>
              <c15:ser>
                <c:idx val="5"/>
                <c:order val="4"/>
                <c:tx>
                  <c:v>Sinpe móvil (interbancario)</c:v>
                </c:tx>
                <c:spPr>
                  <a:solidFill>
                    <a:srgbClr val="FEAA5E">
                      <a:lumMod val="75000"/>
                    </a:srgbClr>
                  </a:solidFill>
                  <a:ln>
                    <a:noFill/>
                  </a:ln>
                </c:spPr>
                <c:invertIfNegative val="0"/>
                <c:dLbls>
                  <c:spPr>
                    <a:noFill/>
                    <a:ln>
                      <a:noFill/>
                    </a:ln>
                    <a:effectLst/>
                  </c:spPr>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'Cuadro 4'!$C$6:$AC$7</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extLst>
                      <c:ext uri="{02D57815-91ED-43cb-92C2-25804820EDAC}">
                        <c15:formulaRef>
                          <c15:sqref>'Cuadro 3'!#REF!</c15:sqref>
                        </c15:formulaRef>
                      </c:ext>
                    </c:extLst>
                    <c:numCache>
                      <c:formatCode>General</c:formatCode>
                      <c:ptCount val="1"/>
                      <c:pt idx="0">
                        <c:v>1</c:v>
                      </c:pt>
                    </c:numCache>
                  </c:numRef>
                </c:val>
                <c:extLst>
                  <c:ext xmlns:c16="http://schemas.microsoft.com/office/drawing/2014/chart" uri="{C3380CC4-5D6E-409C-BE32-E72D297353CC}">
                    <c16:uniqueId val="{00000022-38D0-4D96-9A35-7BE4A021C3F4}"/>
                  </c:ext>
                </c:extLst>
              </c15:ser>
            </c15:filteredBarSeries>
          </c:ext>
        </c:extLst>
      </c:bar3DChart>
      <c:catAx>
        <c:axId val="205521752"/>
        <c:scaling>
          <c:orientation val="minMax"/>
        </c:scaling>
        <c:delete val="0"/>
        <c:axPos val="b"/>
        <c:numFmt formatCode="General" sourceLinked="1"/>
        <c:majorTickMark val="out"/>
        <c:minorTickMark val="none"/>
        <c:tickLblPos val="nextTo"/>
        <c:spPr>
          <a:ln>
            <a:noFill/>
          </a:ln>
        </c:spPr>
        <c:txPr>
          <a:bodyPr rot="0"/>
          <a:lstStyle/>
          <a:p>
            <a:pPr>
              <a:defRPr/>
            </a:pPr>
            <a:endParaRPr lang="es-CR"/>
          </a:p>
        </c:txPr>
        <c:crossAx val="205525672"/>
        <c:crosses val="autoZero"/>
        <c:auto val="1"/>
        <c:lblAlgn val="ctr"/>
        <c:lblOffset val="100"/>
        <c:noMultiLvlLbl val="0"/>
      </c:catAx>
      <c:valAx>
        <c:axId val="205525672"/>
        <c:scaling>
          <c:orientation val="minMax"/>
          <c:min val="0"/>
        </c:scaling>
        <c:delete val="0"/>
        <c:axPos val="l"/>
        <c:majorGridlines>
          <c:spPr>
            <a:ln>
              <a:solidFill>
                <a:sysClr val="window" lastClr="FFFFFF">
                  <a:lumMod val="75000"/>
                </a:sysClr>
              </a:solidFill>
            </a:ln>
          </c:spPr>
        </c:majorGridlines>
        <c:title>
          <c:tx>
            <c:rich>
              <a:bodyPr rot="-5400000" vert="horz"/>
              <a:lstStyle/>
              <a:p>
                <a:pPr>
                  <a:defRPr/>
                </a:pPr>
                <a:r>
                  <a:rPr lang="es-CR"/>
                  <a:t>Millones de transacciones</a:t>
                </a:r>
              </a:p>
            </c:rich>
          </c:tx>
          <c:layout>
            <c:manualLayout>
              <c:xMode val="edge"/>
              <c:yMode val="edge"/>
              <c:x val="6.8777941218886108E-3"/>
              <c:y val="0.23617626428020042"/>
            </c:manualLayout>
          </c:layout>
          <c:overlay val="0"/>
        </c:title>
        <c:numFmt formatCode="#,##0" sourceLinked="0"/>
        <c:majorTickMark val="out"/>
        <c:minorTickMark val="none"/>
        <c:tickLblPos val="nextTo"/>
        <c:spPr>
          <a:ln>
            <a:noFill/>
          </a:ln>
        </c:spPr>
        <c:crossAx val="205521752"/>
        <c:crosses val="autoZero"/>
        <c:crossBetween val="between"/>
        <c:majorUnit val="10000000"/>
        <c:dispUnits>
          <c:builtInUnit val="millions"/>
        </c:dispUnits>
      </c:valAx>
    </c:plotArea>
    <c:legend>
      <c:legendPos val="b"/>
      <c:layout>
        <c:manualLayout>
          <c:xMode val="edge"/>
          <c:yMode val="edge"/>
          <c:x val="9.2126907213521389E-2"/>
          <c:y val="0.87770721951391462"/>
          <c:w val="0.8639254708546048"/>
          <c:h val="7.2965550965209056E-2"/>
        </c:manualLayout>
      </c:layout>
      <c:overlay val="0"/>
      <c:spPr>
        <a:ln>
          <a:noFill/>
        </a:ln>
      </c:spPr>
      <c:txPr>
        <a:bodyPr/>
        <a:lstStyle/>
        <a:p>
          <a:pPr>
            <a:defRPr sz="1200"/>
          </a:pPr>
          <a:endParaRPr lang="es-CR"/>
        </a:p>
      </c:txPr>
    </c:legend>
    <c:plotVisOnly val="1"/>
    <c:dispBlanksAs val="gap"/>
    <c:showDLblsOverMax val="0"/>
  </c:chart>
  <c:spPr>
    <a:ln>
      <a:solidFill>
        <a:sysClr val="windowText" lastClr="000000"/>
      </a:solidFill>
    </a:ln>
  </c:spPr>
  <c:txPr>
    <a:bodyPr/>
    <a:lstStyle/>
    <a:p>
      <a:pPr>
        <a:defRPr sz="1600" b="1">
          <a:latin typeface="Arial" panose="020B0604020202020204" pitchFamily="34" charset="0"/>
          <a:cs typeface="Arial" panose="020B0604020202020204" pitchFamily="34" charset="0"/>
        </a:defRPr>
      </a:pPr>
      <a:endParaRPr lang="es-CR"/>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7438960226736872E-2"/>
          <c:y val="0.16503292779018744"/>
          <c:w val="0.92234044533347881"/>
          <c:h val="0.66100159277492232"/>
        </c:manualLayout>
      </c:layout>
      <c:barChart>
        <c:barDir val="col"/>
        <c:grouping val="stacked"/>
        <c:varyColors val="0"/>
        <c:ser>
          <c:idx val="1"/>
          <c:order val="0"/>
          <c:tx>
            <c:strRef>
              <c:f>'Cuadro 4'!$B$75</c:f>
              <c:strCache>
                <c:ptCount val="1"/>
                <c:pt idx="0">
                  <c:v>Colones</c:v>
                </c:pt>
              </c:strCache>
            </c:strRef>
          </c:tx>
          <c:spPr>
            <a:solidFill>
              <a:srgbClr val="0070C0"/>
            </a:solidFill>
            <a:ln>
              <a:solidFill>
                <a:srgbClr val="0070C0"/>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1242-4F6E-AF09-3DA91A1B6B8E}"/>
                </c:ext>
              </c:extLst>
            </c:dLbl>
            <c:dLbl>
              <c:idx val="1"/>
              <c:delete val="1"/>
              <c:extLst>
                <c:ext xmlns:c15="http://schemas.microsoft.com/office/drawing/2012/chart" uri="{CE6537A1-D6FC-4f65-9D91-7224C49458BB}"/>
                <c:ext xmlns:c16="http://schemas.microsoft.com/office/drawing/2014/chart" uri="{C3380CC4-5D6E-409C-BE32-E72D297353CC}">
                  <c16:uniqueId val="{00000009-1242-4F6E-AF09-3DA91A1B6B8E}"/>
                </c:ext>
              </c:extLst>
            </c:dLbl>
            <c:dLbl>
              <c:idx val="2"/>
              <c:delete val="1"/>
              <c:extLst>
                <c:ext xmlns:c15="http://schemas.microsoft.com/office/drawing/2012/chart" uri="{CE6537A1-D6FC-4f65-9D91-7224C49458BB}"/>
                <c:ext xmlns:c16="http://schemas.microsoft.com/office/drawing/2014/chart" uri="{C3380CC4-5D6E-409C-BE32-E72D297353CC}">
                  <c16:uniqueId val="{0000000B-1242-4F6E-AF09-3DA91A1B6B8E}"/>
                </c:ext>
              </c:extLst>
            </c:dLbl>
            <c:dLbl>
              <c:idx val="3"/>
              <c:delete val="1"/>
              <c:extLst>
                <c:ext xmlns:c15="http://schemas.microsoft.com/office/drawing/2012/chart" uri="{CE6537A1-D6FC-4f65-9D91-7224C49458BB}"/>
                <c:ext xmlns:c16="http://schemas.microsoft.com/office/drawing/2014/chart" uri="{C3380CC4-5D6E-409C-BE32-E72D297353CC}">
                  <c16:uniqueId val="{0000000D-1242-4F6E-AF09-3DA91A1B6B8E}"/>
                </c:ext>
              </c:extLst>
            </c:dLbl>
            <c:dLbl>
              <c:idx val="4"/>
              <c:delete val="1"/>
              <c:extLst>
                <c:ext xmlns:c15="http://schemas.microsoft.com/office/drawing/2012/chart" uri="{CE6537A1-D6FC-4f65-9D91-7224C49458BB}"/>
                <c:ext xmlns:c16="http://schemas.microsoft.com/office/drawing/2014/chart" uri="{C3380CC4-5D6E-409C-BE32-E72D297353CC}">
                  <c16:uniqueId val="{0000000F-1242-4F6E-AF09-3DA91A1B6B8E}"/>
                </c:ext>
              </c:extLst>
            </c:dLbl>
            <c:numFmt formatCode="#,##0.0" sourceLinked="0"/>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'Cuadro 4'!$C$6:$AB$7</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 4'!$C$75:$AB$75</c:f>
              <c:numCache>
                <c:formatCode>#\ ##0.0</c:formatCode>
                <c:ptCount val="26"/>
                <c:pt idx="0">
                  <c:v>13702.928098975421</c:v>
                </c:pt>
                <c:pt idx="1">
                  <c:v>16531.225508464751</c:v>
                </c:pt>
                <c:pt idx="2">
                  <c:v>18189.582270343126</c:v>
                </c:pt>
                <c:pt idx="3">
                  <c:v>22080.585315362099</c:v>
                </c:pt>
                <c:pt idx="4">
                  <c:v>26809.323143646983</c:v>
                </c:pt>
                <c:pt idx="5">
                  <c:v>32529.252157795072</c:v>
                </c:pt>
                <c:pt idx="6">
                  <c:v>43518.301149660285</c:v>
                </c:pt>
                <c:pt idx="7">
                  <c:v>71409.281179169702</c:v>
                </c:pt>
                <c:pt idx="8">
                  <c:v>106704.33624833816</c:v>
                </c:pt>
                <c:pt idx="9">
                  <c:v>91512.333763667339</c:v>
                </c:pt>
                <c:pt idx="10">
                  <c:v>115340.58221095396</c:v>
                </c:pt>
                <c:pt idx="11">
                  <c:v>150632.20323729151</c:v>
                </c:pt>
                <c:pt idx="12">
                  <c:v>160916.33002462387</c:v>
                </c:pt>
                <c:pt idx="13">
                  <c:v>190683.17144503223</c:v>
                </c:pt>
                <c:pt idx="14">
                  <c:v>192190.66011285159</c:v>
                </c:pt>
                <c:pt idx="15">
                  <c:v>227955.85961057027</c:v>
                </c:pt>
                <c:pt idx="16">
                  <c:v>240255.61065833276</c:v>
                </c:pt>
                <c:pt idx="17">
                  <c:v>249079.10565549415</c:v>
                </c:pt>
                <c:pt idx="18">
                  <c:v>280329.65130613942</c:v>
                </c:pt>
                <c:pt idx="19">
                  <c:v>307790.7616606754</c:v>
                </c:pt>
                <c:pt idx="20">
                  <c:v>533154.60444704362</c:v>
                </c:pt>
                <c:pt idx="21">
                  <c:v>495453.50369972485</c:v>
                </c:pt>
                <c:pt idx="22">
                  <c:v>511275.48133337387</c:v>
                </c:pt>
                <c:pt idx="23">
                  <c:v>583063.95382428775</c:v>
                </c:pt>
                <c:pt idx="24">
                  <c:v>741734.2057605302</c:v>
                </c:pt>
                <c:pt idx="25">
                  <c:v>617652.62343415839</c:v>
                </c:pt>
              </c:numCache>
            </c:numRef>
          </c:val>
          <c:extLst>
            <c:ext xmlns:c16="http://schemas.microsoft.com/office/drawing/2014/chart" uri="{C3380CC4-5D6E-409C-BE32-E72D297353CC}">
              <c16:uniqueId val="{00000004-1242-4F6E-AF09-3DA91A1B6B8E}"/>
            </c:ext>
          </c:extLst>
        </c:ser>
        <c:ser>
          <c:idx val="2"/>
          <c:order val="1"/>
          <c:tx>
            <c:strRef>
              <c:f>'Cuadro 4'!$B$76</c:f>
              <c:strCache>
                <c:ptCount val="1"/>
                <c:pt idx="0">
                  <c:v>Dólares</c:v>
                </c:pt>
              </c:strCache>
            </c:strRef>
          </c:tx>
          <c:spPr>
            <a:solidFill>
              <a:srgbClr val="00B050"/>
            </a:solidFill>
            <a:ln>
              <a:solidFill>
                <a:srgbClr val="00B050"/>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1242-4F6E-AF09-3DA91A1B6B8E}"/>
                </c:ext>
              </c:extLst>
            </c:dLbl>
            <c:dLbl>
              <c:idx val="1"/>
              <c:delete val="1"/>
              <c:extLst>
                <c:ext xmlns:c15="http://schemas.microsoft.com/office/drawing/2012/chart" uri="{CE6537A1-D6FC-4f65-9D91-7224C49458BB}"/>
                <c:ext xmlns:c16="http://schemas.microsoft.com/office/drawing/2014/chart" uri="{C3380CC4-5D6E-409C-BE32-E72D297353CC}">
                  <c16:uniqueId val="{00000008-1242-4F6E-AF09-3DA91A1B6B8E}"/>
                </c:ext>
              </c:extLst>
            </c:dLbl>
            <c:dLbl>
              <c:idx val="2"/>
              <c:delete val="1"/>
              <c:extLst>
                <c:ext xmlns:c15="http://schemas.microsoft.com/office/drawing/2012/chart" uri="{CE6537A1-D6FC-4f65-9D91-7224C49458BB}"/>
                <c:ext xmlns:c16="http://schemas.microsoft.com/office/drawing/2014/chart" uri="{C3380CC4-5D6E-409C-BE32-E72D297353CC}">
                  <c16:uniqueId val="{0000000A-1242-4F6E-AF09-3DA91A1B6B8E}"/>
                </c:ext>
              </c:extLst>
            </c:dLbl>
            <c:dLbl>
              <c:idx val="3"/>
              <c:delete val="1"/>
              <c:extLst>
                <c:ext xmlns:c15="http://schemas.microsoft.com/office/drawing/2012/chart" uri="{CE6537A1-D6FC-4f65-9D91-7224C49458BB}"/>
                <c:ext xmlns:c16="http://schemas.microsoft.com/office/drawing/2014/chart" uri="{C3380CC4-5D6E-409C-BE32-E72D297353CC}">
                  <c16:uniqueId val="{0000000C-1242-4F6E-AF09-3DA91A1B6B8E}"/>
                </c:ext>
              </c:extLst>
            </c:dLbl>
            <c:dLbl>
              <c:idx val="4"/>
              <c:delete val="1"/>
              <c:extLst>
                <c:ext xmlns:c15="http://schemas.microsoft.com/office/drawing/2012/chart" uri="{CE6537A1-D6FC-4f65-9D91-7224C49458BB}"/>
                <c:ext xmlns:c16="http://schemas.microsoft.com/office/drawing/2014/chart" uri="{C3380CC4-5D6E-409C-BE32-E72D297353CC}">
                  <c16:uniqueId val="{0000000E-1242-4F6E-AF09-3DA91A1B6B8E}"/>
                </c:ext>
              </c:extLst>
            </c:dLbl>
            <c:dLbl>
              <c:idx val="5"/>
              <c:delete val="1"/>
              <c:extLst>
                <c:ext xmlns:c15="http://schemas.microsoft.com/office/drawing/2012/chart" uri="{CE6537A1-D6FC-4f65-9D91-7224C49458BB}"/>
                <c:ext xmlns:c16="http://schemas.microsoft.com/office/drawing/2014/chart" uri="{C3380CC4-5D6E-409C-BE32-E72D297353CC}">
                  <c16:uniqueId val="{00000010-1242-4F6E-AF09-3DA91A1B6B8E}"/>
                </c:ext>
              </c:extLst>
            </c:dLbl>
            <c:dLbl>
              <c:idx val="6"/>
              <c:delete val="1"/>
              <c:extLst>
                <c:ext xmlns:c15="http://schemas.microsoft.com/office/drawing/2012/chart" uri="{CE6537A1-D6FC-4f65-9D91-7224C49458BB}"/>
                <c:ext xmlns:c16="http://schemas.microsoft.com/office/drawing/2014/chart" uri="{C3380CC4-5D6E-409C-BE32-E72D297353CC}">
                  <c16:uniqueId val="{00000011-1242-4F6E-AF09-3DA91A1B6B8E}"/>
                </c:ext>
              </c:extLst>
            </c:dLbl>
            <c:dLbl>
              <c:idx val="7"/>
              <c:delete val="1"/>
              <c:extLst>
                <c:ext xmlns:c15="http://schemas.microsoft.com/office/drawing/2012/chart" uri="{CE6537A1-D6FC-4f65-9D91-7224C49458BB}"/>
                <c:ext xmlns:c16="http://schemas.microsoft.com/office/drawing/2014/chart" uri="{C3380CC4-5D6E-409C-BE32-E72D297353CC}">
                  <c16:uniqueId val="{00000012-1242-4F6E-AF09-3DA91A1B6B8E}"/>
                </c:ext>
              </c:extLst>
            </c:dLbl>
            <c:dLbl>
              <c:idx val="8"/>
              <c:delete val="1"/>
              <c:extLst>
                <c:ext xmlns:c15="http://schemas.microsoft.com/office/drawing/2012/chart" uri="{CE6537A1-D6FC-4f65-9D91-7224C49458BB}"/>
                <c:ext xmlns:c16="http://schemas.microsoft.com/office/drawing/2014/chart" uri="{C3380CC4-5D6E-409C-BE32-E72D297353CC}">
                  <c16:uniqueId val="{00000013-1242-4F6E-AF09-3DA91A1B6B8E}"/>
                </c:ext>
              </c:extLst>
            </c:dLbl>
            <c:numFmt formatCode="#,##0.0" sourceLinked="0"/>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'Cuadro 4'!$C$6:$AB$7</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 4'!$C$76:$AB$76</c:f>
              <c:numCache>
                <c:formatCode>#\ ##0.0</c:formatCode>
                <c:ptCount val="26"/>
                <c:pt idx="0">
                  <c:v>5219.6801569063118</c:v>
                </c:pt>
                <c:pt idx="1">
                  <c:v>6883.6769256199705</c:v>
                </c:pt>
                <c:pt idx="2">
                  <c:v>7746.5517173384305</c:v>
                </c:pt>
                <c:pt idx="3">
                  <c:v>9355.5747047861405</c:v>
                </c:pt>
                <c:pt idx="4">
                  <c:v>12362.973363713103</c:v>
                </c:pt>
                <c:pt idx="5">
                  <c:v>13752.048754403198</c:v>
                </c:pt>
                <c:pt idx="6">
                  <c:v>16169.293625549355</c:v>
                </c:pt>
                <c:pt idx="7">
                  <c:v>21145.98295337554</c:v>
                </c:pt>
                <c:pt idx="8">
                  <c:v>25887.359238795525</c:v>
                </c:pt>
                <c:pt idx="9">
                  <c:v>27387.009818041803</c:v>
                </c:pt>
                <c:pt idx="10">
                  <c:v>31240.647450637662</c:v>
                </c:pt>
                <c:pt idx="11">
                  <c:v>34485.108025640453</c:v>
                </c:pt>
                <c:pt idx="12">
                  <c:v>41575.609528628695</c:v>
                </c:pt>
                <c:pt idx="13">
                  <c:v>42148.03669084303</c:v>
                </c:pt>
                <c:pt idx="14">
                  <c:v>48563.197875784885</c:v>
                </c:pt>
                <c:pt idx="15">
                  <c:v>49951.535146039045</c:v>
                </c:pt>
                <c:pt idx="16">
                  <c:v>54820.134713953572</c:v>
                </c:pt>
                <c:pt idx="17">
                  <c:v>71522.28395610259</c:v>
                </c:pt>
                <c:pt idx="18">
                  <c:v>75358.751267220534</c:v>
                </c:pt>
                <c:pt idx="19">
                  <c:v>69876.52842645385</c:v>
                </c:pt>
                <c:pt idx="20">
                  <c:v>57248.386551928466</c:v>
                </c:pt>
                <c:pt idx="21">
                  <c:v>69635.847465573912</c:v>
                </c:pt>
                <c:pt idx="22">
                  <c:v>82380.889483951425</c:v>
                </c:pt>
                <c:pt idx="23">
                  <c:v>77780.678069957998</c:v>
                </c:pt>
                <c:pt idx="24">
                  <c:v>81704.38205685142</c:v>
                </c:pt>
                <c:pt idx="25">
                  <c:v>83730.901818691127</c:v>
                </c:pt>
              </c:numCache>
            </c:numRef>
          </c:val>
          <c:extLst>
            <c:ext xmlns:c16="http://schemas.microsoft.com/office/drawing/2014/chart" uri="{C3380CC4-5D6E-409C-BE32-E72D297353CC}">
              <c16:uniqueId val="{00000005-1242-4F6E-AF09-3DA91A1B6B8E}"/>
            </c:ext>
          </c:extLst>
        </c:ser>
        <c:ser>
          <c:idx val="0"/>
          <c:order val="2"/>
          <c:tx>
            <c:strRef>
              <c:f>'Cuadro 4'!$B$77</c:f>
              <c:strCache>
                <c:ptCount val="1"/>
                <c:pt idx="0">
                  <c:v>Euros</c:v>
                </c:pt>
              </c:strCache>
            </c:strRef>
          </c:tx>
          <c:spPr>
            <a:solidFill>
              <a:schemeClr val="accent2">
                <a:lumMod val="75000"/>
              </a:schemeClr>
            </a:solidFill>
            <a:ln>
              <a:solidFill>
                <a:srgbClr val="FFC000"/>
              </a:solidFill>
            </a:ln>
            <a:effectLst/>
          </c:spPr>
          <c:invertIfNegative val="0"/>
          <c:cat>
            <c:strRef>
              <c:f>'Cuadro 4'!$C$6:$AB$7</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 4'!$C$77:$AB$77</c:f>
              <c:numCache>
                <c:formatCode>#\ ##0.0</c:formatCode>
                <c:ptCount val="26"/>
                <c:pt idx="0">
                  <c:v>0</c:v>
                </c:pt>
                <c:pt idx="1">
                  <c:v>0</c:v>
                </c:pt>
                <c:pt idx="2">
                  <c:v>0</c:v>
                </c:pt>
                <c:pt idx="3">
                  <c:v>0</c:v>
                </c:pt>
                <c:pt idx="4">
                  <c:v>0</c:v>
                </c:pt>
                <c:pt idx="5">
                  <c:v>3.5764292183110724</c:v>
                </c:pt>
                <c:pt idx="6">
                  <c:v>5.9801756428198054</c:v>
                </c:pt>
                <c:pt idx="7">
                  <c:v>9.448449668032417</c:v>
                </c:pt>
                <c:pt idx="8">
                  <c:v>234.32418789473132</c:v>
                </c:pt>
                <c:pt idx="9">
                  <c:v>109.77256570200167</c:v>
                </c:pt>
                <c:pt idx="10">
                  <c:v>16.49748660961</c:v>
                </c:pt>
                <c:pt idx="11">
                  <c:v>27.15152602625</c:v>
                </c:pt>
                <c:pt idx="12">
                  <c:v>20.91120867183</c:v>
                </c:pt>
                <c:pt idx="13">
                  <c:v>20.541533496286</c:v>
                </c:pt>
                <c:pt idx="14">
                  <c:v>15.886734018159002</c:v>
                </c:pt>
                <c:pt idx="15">
                  <c:v>35.725747645381098</c:v>
                </c:pt>
                <c:pt idx="16">
                  <c:v>13.913320776281699</c:v>
                </c:pt>
                <c:pt idx="17">
                  <c:v>29.984642422847106</c:v>
                </c:pt>
                <c:pt idx="18">
                  <c:v>25.499466836010605</c:v>
                </c:pt>
                <c:pt idx="19">
                  <c:v>11.836913530309502</c:v>
                </c:pt>
                <c:pt idx="20">
                  <c:v>11.745119548289001</c:v>
                </c:pt>
                <c:pt idx="21">
                  <c:v>17.7554472373481</c:v>
                </c:pt>
                <c:pt idx="22">
                  <c:v>23.482064432403998</c:v>
                </c:pt>
                <c:pt idx="23">
                  <c:v>18.099906254653298</c:v>
                </c:pt>
                <c:pt idx="24">
                  <c:v>21.062885670372506</c:v>
                </c:pt>
                <c:pt idx="25">
                  <c:v>909.11922825482907</c:v>
                </c:pt>
              </c:numCache>
            </c:numRef>
          </c:val>
          <c:extLst>
            <c:ext xmlns:c16="http://schemas.microsoft.com/office/drawing/2014/chart" uri="{C3380CC4-5D6E-409C-BE32-E72D297353CC}">
              <c16:uniqueId val="{00000002-1242-4F6E-AF09-3DA91A1B6B8E}"/>
            </c:ext>
          </c:extLst>
        </c:ser>
        <c:ser>
          <c:idx val="3"/>
          <c:order val="3"/>
          <c:tx>
            <c:strRef>
              <c:f>'Cuadro 4'!$B$78</c:f>
              <c:strCache>
                <c:ptCount val="1"/>
                <c:pt idx="0">
                  <c:v>Unidades de desarrollo</c:v>
                </c:pt>
              </c:strCache>
            </c:strRef>
          </c:tx>
          <c:spPr>
            <a:solidFill>
              <a:srgbClr val="FF0000"/>
            </a:solidFill>
            <a:ln>
              <a:solidFill>
                <a:srgbClr val="FF0000"/>
              </a:solidFill>
            </a:ln>
            <a:effectLst/>
          </c:spPr>
          <c:invertIfNegative val="0"/>
          <c:cat>
            <c:strRef>
              <c:f>'Cuadro 4'!$C$6:$AB$7</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 4'!$C$78:$AB$78</c:f>
              <c:numCache>
                <c:formatCode>#\ ##0.0</c:formatCode>
                <c:ptCount val="26"/>
                <c:pt idx="0">
                  <c:v>849.51248285328552</c:v>
                </c:pt>
                <c:pt idx="1">
                  <c:v>144.16722794567229</c:v>
                </c:pt>
                <c:pt idx="2">
                  <c:v>78.968813731997457</c:v>
                </c:pt>
                <c:pt idx="3">
                  <c:v>69.405629947061627</c:v>
                </c:pt>
                <c:pt idx="4">
                  <c:v>120.38564210865232</c:v>
                </c:pt>
                <c:pt idx="5">
                  <c:v>305.84682133055276</c:v>
                </c:pt>
                <c:pt idx="6">
                  <c:v>256.97152835764149</c:v>
                </c:pt>
                <c:pt idx="7">
                  <c:v>265.70214635391011</c:v>
                </c:pt>
                <c:pt idx="8">
                  <c:v>306.84780481873781</c:v>
                </c:pt>
                <c:pt idx="9">
                  <c:v>140.53010203249525</c:v>
                </c:pt>
                <c:pt idx="10">
                  <c:v>186.74194996345045</c:v>
                </c:pt>
                <c:pt idx="11">
                  <c:v>718.65007159188633</c:v>
                </c:pt>
                <c:pt idx="12">
                  <c:v>138.6804349563281</c:v>
                </c:pt>
                <c:pt idx="13">
                  <c:v>448.20721956053649</c:v>
                </c:pt>
                <c:pt idx="14">
                  <c:v>109.37823764142763</c:v>
                </c:pt>
                <c:pt idx="15">
                  <c:v>160.61650628322269</c:v>
                </c:pt>
                <c:pt idx="16">
                  <c:v>210.82710624241088</c:v>
                </c:pt>
                <c:pt idx="17">
                  <c:v>90.889859157793325</c:v>
                </c:pt>
                <c:pt idx="18">
                  <c:v>21.196153746328882</c:v>
                </c:pt>
                <c:pt idx="19">
                  <c:v>10.132986864393153</c:v>
                </c:pt>
                <c:pt idx="20">
                  <c:v>3.997384426626402</c:v>
                </c:pt>
                <c:pt idx="21">
                  <c:v>236.45020495862741</c:v>
                </c:pt>
                <c:pt idx="22">
                  <c:v>70.542823313314599</c:v>
                </c:pt>
                <c:pt idx="23">
                  <c:v>0.98628363495000004</c:v>
                </c:pt>
                <c:pt idx="24">
                  <c:v>1.2899380292</c:v>
                </c:pt>
                <c:pt idx="25">
                  <c:v>1372.1318870647201</c:v>
                </c:pt>
              </c:numCache>
            </c:numRef>
          </c:val>
          <c:extLst>
            <c:ext xmlns:c16="http://schemas.microsoft.com/office/drawing/2014/chart" uri="{C3380CC4-5D6E-409C-BE32-E72D297353CC}">
              <c16:uniqueId val="{00000003-1242-4F6E-AF09-3DA91A1B6B8E}"/>
            </c:ext>
          </c:extLst>
        </c:ser>
        <c:dLbls>
          <c:showLegendKey val="0"/>
          <c:showVal val="0"/>
          <c:showCatName val="0"/>
          <c:showSerName val="0"/>
          <c:showPercent val="0"/>
          <c:showBubbleSize val="0"/>
        </c:dLbls>
        <c:gapWidth val="20"/>
        <c:overlap val="100"/>
        <c:axId val="488303880"/>
        <c:axId val="488301528"/>
      </c:barChart>
      <c:catAx>
        <c:axId val="488303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crossAx val="488301528"/>
        <c:crosses val="autoZero"/>
        <c:auto val="1"/>
        <c:lblAlgn val="ctr"/>
        <c:lblOffset val="100"/>
        <c:noMultiLvlLbl val="0"/>
      </c:catAx>
      <c:valAx>
        <c:axId val="4883015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r>
                  <a:rPr lang="es-CR"/>
                  <a:t>Billones de colones</a:t>
                </a:r>
              </a:p>
            </c:rich>
          </c:tx>
          <c:layout>
            <c:manualLayout>
              <c:xMode val="edge"/>
              <c:yMode val="edge"/>
              <c:x val="1.8744821476921823E-2"/>
              <c:y val="0.33467090781082681"/>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crossAx val="488303880"/>
        <c:crosses val="autoZero"/>
        <c:crossBetween val="between"/>
        <c:dispUnits>
          <c:builtInUnit val="thousands"/>
        </c:dispUnits>
      </c:valAx>
      <c:spPr>
        <a:noFill/>
        <a:ln>
          <a:noFill/>
        </a:ln>
        <a:effectLst/>
      </c:spPr>
    </c:plotArea>
    <c:legend>
      <c:legendPos val="b"/>
      <c:layout>
        <c:manualLayout>
          <c:xMode val="edge"/>
          <c:yMode val="edge"/>
          <c:x val="0.32952425669510454"/>
          <c:y val="0.9019872921669837"/>
          <c:w val="0.34095142400580963"/>
          <c:h val="4.343050048652819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b="1">
          <a:solidFill>
            <a:schemeClr val="tx1"/>
          </a:solidFill>
          <a:latin typeface="Arial" panose="020B0604020202020204" pitchFamily="34" charset="0"/>
          <a:cs typeface="Arial" panose="020B0604020202020204" pitchFamily="34" charset="0"/>
        </a:defRPr>
      </a:pPr>
      <a:endParaRPr lang="es-C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autoTitleDeleted val="1"/>
    <c:view3D>
      <c:rotX val="0"/>
      <c:rotY val="0"/>
      <c:depthPercent val="70"/>
      <c:rAngAx val="1"/>
    </c:view3D>
    <c:floor>
      <c:thickness val="0"/>
    </c:floor>
    <c:sideWall>
      <c:thickness val="0"/>
      <c:spPr>
        <a:noFill/>
        <a:ln>
          <a:noFill/>
        </a:ln>
      </c:spPr>
    </c:sideWall>
    <c:backWall>
      <c:thickness val="0"/>
      <c:spPr>
        <a:noFill/>
        <a:ln>
          <a:noFill/>
        </a:ln>
      </c:spPr>
    </c:backWall>
    <c:plotArea>
      <c:layout>
        <c:manualLayout>
          <c:layoutTarget val="inner"/>
          <c:xMode val="edge"/>
          <c:yMode val="edge"/>
          <c:x val="7.8983504576858279E-2"/>
          <c:y val="0.14123192836189591"/>
          <c:w val="0.91410424529900747"/>
          <c:h val="0.69924026555504104"/>
        </c:manualLayout>
      </c:layout>
      <c:bar3DChart>
        <c:barDir val="col"/>
        <c:grouping val="stacked"/>
        <c:varyColors val="0"/>
        <c:ser>
          <c:idx val="0"/>
          <c:order val="0"/>
          <c:tx>
            <c:strRef>
              <c:f>'Cuadro 4'!$B$14</c:f>
              <c:strCache>
                <c:ptCount val="1"/>
                <c:pt idx="0">
                  <c:v>Cheques (CLC)</c:v>
                </c:pt>
              </c:strCache>
            </c:strRef>
          </c:tx>
          <c:spPr>
            <a:solidFill>
              <a:srgbClr val="0070C0"/>
            </a:solidFill>
            <a:ln>
              <a:solidFill>
                <a:srgbClr val="0070C0"/>
              </a:solidFill>
            </a:ln>
          </c:spPr>
          <c:invertIfNegative val="0"/>
          <c:dPt>
            <c:idx val="0"/>
            <c:invertIfNegative val="0"/>
            <c:bubble3D val="0"/>
            <c:extLst>
              <c:ext xmlns:c16="http://schemas.microsoft.com/office/drawing/2014/chart" uri="{C3380CC4-5D6E-409C-BE32-E72D297353CC}">
                <c16:uniqueId val="{00000000-EFC7-4A96-8580-33D1D2DCBA97}"/>
              </c:ext>
            </c:extLst>
          </c:dPt>
          <c:dLbls>
            <c:dLbl>
              <c:idx val="16"/>
              <c:delete val="1"/>
              <c:extLst>
                <c:ext xmlns:c15="http://schemas.microsoft.com/office/drawing/2012/chart" uri="{CE6537A1-D6FC-4f65-9D91-7224C49458BB}"/>
                <c:ext xmlns:c16="http://schemas.microsoft.com/office/drawing/2014/chart" uri="{C3380CC4-5D6E-409C-BE32-E72D297353CC}">
                  <c16:uniqueId val="{00000001-EFC7-4A96-8580-33D1D2DCBA97}"/>
                </c:ext>
              </c:extLst>
            </c:dLbl>
            <c:dLbl>
              <c:idx val="17"/>
              <c:delete val="1"/>
              <c:extLst>
                <c:ext xmlns:c15="http://schemas.microsoft.com/office/drawing/2012/chart" uri="{CE6537A1-D6FC-4f65-9D91-7224C49458BB}"/>
                <c:ext xmlns:c16="http://schemas.microsoft.com/office/drawing/2014/chart" uri="{C3380CC4-5D6E-409C-BE32-E72D297353CC}">
                  <c16:uniqueId val="{00000002-EFC7-4A96-8580-33D1D2DCBA97}"/>
                </c:ext>
              </c:extLst>
            </c:dLbl>
            <c:dLbl>
              <c:idx val="18"/>
              <c:delete val="1"/>
              <c:extLst>
                <c:ext xmlns:c15="http://schemas.microsoft.com/office/drawing/2012/chart" uri="{CE6537A1-D6FC-4f65-9D91-7224C49458BB}"/>
                <c:ext xmlns:c16="http://schemas.microsoft.com/office/drawing/2014/chart" uri="{C3380CC4-5D6E-409C-BE32-E72D297353CC}">
                  <c16:uniqueId val="{00000003-EFC7-4A96-8580-33D1D2DCBA97}"/>
                </c:ext>
              </c:extLst>
            </c:dLbl>
            <c:dLbl>
              <c:idx val="19"/>
              <c:delete val="1"/>
              <c:extLst>
                <c:ext xmlns:c15="http://schemas.microsoft.com/office/drawing/2012/chart" uri="{CE6537A1-D6FC-4f65-9D91-7224C49458BB}"/>
                <c:ext xmlns:c16="http://schemas.microsoft.com/office/drawing/2014/chart" uri="{C3380CC4-5D6E-409C-BE32-E72D297353CC}">
                  <c16:uniqueId val="{00000004-EFC7-4A96-8580-33D1D2DCBA97}"/>
                </c:ext>
              </c:extLst>
            </c:dLbl>
            <c:dLbl>
              <c:idx val="20"/>
              <c:delete val="1"/>
              <c:extLst>
                <c:ext xmlns:c15="http://schemas.microsoft.com/office/drawing/2012/chart" uri="{CE6537A1-D6FC-4f65-9D91-7224C49458BB}"/>
                <c:ext xmlns:c16="http://schemas.microsoft.com/office/drawing/2014/chart" uri="{C3380CC4-5D6E-409C-BE32-E72D297353CC}">
                  <c16:uniqueId val="{00000005-EFC7-4A96-8580-33D1D2DCBA97}"/>
                </c:ext>
              </c:extLst>
            </c:dLbl>
            <c:dLbl>
              <c:idx val="21"/>
              <c:delete val="1"/>
              <c:extLst>
                <c:ext xmlns:c15="http://schemas.microsoft.com/office/drawing/2012/chart" uri="{CE6537A1-D6FC-4f65-9D91-7224C49458BB}"/>
                <c:ext xmlns:c16="http://schemas.microsoft.com/office/drawing/2014/chart" uri="{C3380CC4-5D6E-409C-BE32-E72D297353CC}">
                  <c16:uniqueId val="{00000006-EFC7-4A96-8580-33D1D2DCBA97}"/>
                </c:ext>
              </c:extLst>
            </c:dLbl>
            <c:dLbl>
              <c:idx val="22"/>
              <c:delete val="1"/>
              <c:extLst>
                <c:ext xmlns:c15="http://schemas.microsoft.com/office/drawing/2012/chart" uri="{CE6537A1-D6FC-4f65-9D91-7224C49458BB}"/>
                <c:ext xmlns:c16="http://schemas.microsoft.com/office/drawing/2014/chart" uri="{C3380CC4-5D6E-409C-BE32-E72D297353CC}">
                  <c16:uniqueId val="{00000007-EFC7-4A96-8580-33D1D2DCBA97}"/>
                </c:ext>
              </c:extLst>
            </c:dLbl>
            <c:dLbl>
              <c:idx val="23"/>
              <c:delete val="1"/>
              <c:extLst>
                <c:ext xmlns:c15="http://schemas.microsoft.com/office/drawing/2012/chart" uri="{CE6537A1-D6FC-4f65-9D91-7224C49458BB}"/>
                <c:ext xmlns:c16="http://schemas.microsoft.com/office/drawing/2014/chart" uri="{C3380CC4-5D6E-409C-BE32-E72D297353CC}">
                  <c16:uniqueId val="{00000008-EFC7-4A96-8580-33D1D2DCBA97}"/>
                </c:ext>
              </c:extLst>
            </c:dLbl>
            <c:dLbl>
              <c:idx val="24"/>
              <c:delete val="1"/>
              <c:extLst>
                <c:ext xmlns:c15="http://schemas.microsoft.com/office/drawing/2012/chart" uri="{CE6537A1-D6FC-4f65-9D91-7224C49458BB}"/>
                <c:ext xmlns:c16="http://schemas.microsoft.com/office/drawing/2014/chart" uri="{C3380CC4-5D6E-409C-BE32-E72D297353CC}">
                  <c16:uniqueId val="{00000009-EFC7-4A96-8580-33D1D2DCBA97}"/>
                </c:ext>
              </c:extLst>
            </c:dLbl>
            <c:dLbl>
              <c:idx val="25"/>
              <c:delete val="1"/>
              <c:extLst>
                <c:ext xmlns:c15="http://schemas.microsoft.com/office/drawing/2012/chart" uri="{CE6537A1-D6FC-4f65-9D91-7224C49458BB}"/>
                <c:ext xmlns:c16="http://schemas.microsoft.com/office/drawing/2014/chart" uri="{C3380CC4-5D6E-409C-BE32-E72D297353CC}">
                  <c16:uniqueId val="{00000001-5A50-4D89-BE16-6D6B17E87079}"/>
                </c:ext>
              </c:extLst>
            </c:dLbl>
            <c:numFmt formatCode="#,##0.0" sourceLinked="0"/>
            <c:spPr>
              <a:noFill/>
              <a:ln>
                <a:noFill/>
              </a:ln>
              <a:effectLst/>
            </c:spPr>
            <c:txPr>
              <a:bodyPr wrap="square" lIns="38100" tIns="19050" rIns="38100" bIns="19050" anchor="ctr">
                <a:spAutoFit/>
              </a:bodyPr>
              <a:lstStyle/>
              <a:p>
                <a:pPr>
                  <a:defRPr sz="1400">
                    <a:solidFill>
                      <a:schemeClr val="bg1"/>
                    </a:solidFil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'Cuadro 4'!$C$6:$AB$7</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 4'!$C$14:$AB$14</c:f>
              <c:numCache>
                <c:formatCode>#,##0.00</c:formatCode>
                <c:ptCount val="26"/>
                <c:pt idx="0">
                  <c:v>9319.5838156050595</c:v>
                </c:pt>
                <c:pt idx="1">
                  <c:v>8365.8573774327106</c:v>
                </c:pt>
                <c:pt idx="2">
                  <c:v>8516.9811805351346</c:v>
                </c:pt>
                <c:pt idx="3">
                  <c:v>8412.4710689590938</c:v>
                </c:pt>
                <c:pt idx="4">
                  <c:v>9383.4698198459537</c:v>
                </c:pt>
                <c:pt idx="5">
                  <c:v>10015.051054584117</c:v>
                </c:pt>
                <c:pt idx="6">
                  <c:v>11940.326052701055</c:v>
                </c:pt>
                <c:pt idx="7">
                  <c:v>13541.747938618684</c:v>
                </c:pt>
                <c:pt idx="8">
                  <c:v>13439.705816034386</c:v>
                </c:pt>
                <c:pt idx="9">
                  <c:v>10148.930875272918</c:v>
                </c:pt>
                <c:pt idx="10">
                  <c:v>9099.60847746945</c:v>
                </c:pt>
                <c:pt idx="11">
                  <c:v>8487.6755292763646</c:v>
                </c:pt>
                <c:pt idx="12">
                  <c:v>7823.1384611405492</c:v>
                </c:pt>
                <c:pt idx="13">
                  <c:v>7145.4391581736136</c:v>
                </c:pt>
                <c:pt idx="14">
                  <c:v>7077.4959754606443</c:v>
                </c:pt>
                <c:pt idx="15">
                  <c:v>6730.2175114685315</c:v>
                </c:pt>
                <c:pt idx="16">
                  <c:v>6094.1285804523604</c:v>
                </c:pt>
                <c:pt idx="17">
                  <c:v>4895.8766300693251</c:v>
                </c:pt>
                <c:pt idx="18">
                  <c:v>3280.8543794932616</c:v>
                </c:pt>
                <c:pt idx="19">
                  <c:v>2675.3246158647285</c:v>
                </c:pt>
                <c:pt idx="20">
                  <c:v>1757.4902683831128</c:v>
                </c:pt>
                <c:pt idx="21">
                  <c:v>1671.9240228148401</c:v>
                </c:pt>
                <c:pt idx="22">
                  <c:v>1607.5560231454706</c:v>
                </c:pt>
                <c:pt idx="23">
                  <c:v>1382.5282288723008</c:v>
                </c:pt>
                <c:pt idx="24">
                  <c:v>1079.351832309691</c:v>
                </c:pt>
                <c:pt idx="25">
                  <c:v>941.41272605636175</c:v>
                </c:pt>
              </c:numCache>
            </c:numRef>
          </c:val>
          <c:extLst>
            <c:ext xmlns:c16="http://schemas.microsoft.com/office/drawing/2014/chart" uri="{C3380CC4-5D6E-409C-BE32-E72D297353CC}">
              <c16:uniqueId val="{0000000A-EFC7-4A96-8580-33D1D2DCBA97}"/>
            </c:ext>
          </c:extLst>
        </c:ser>
        <c:ser>
          <c:idx val="1"/>
          <c:order val="1"/>
          <c:tx>
            <c:strRef>
              <c:f>'Cuadro 4'!$B$10</c:f>
              <c:strCache>
                <c:ptCount val="1"/>
                <c:pt idx="0">
                  <c:v>Crédito Directo (CCD)</c:v>
                </c:pt>
              </c:strCache>
            </c:strRef>
          </c:tx>
          <c:spPr>
            <a:solidFill>
              <a:srgbClr val="00B050"/>
            </a:solidFill>
            <a:ln>
              <a:solidFill>
                <a:srgbClr val="00B050"/>
              </a:solid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B-EFC7-4A96-8580-33D1D2DCBA97}"/>
                </c:ext>
              </c:extLst>
            </c:dLbl>
            <c:dLbl>
              <c:idx val="2"/>
              <c:delete val="1"/>
              <c:extLst>
                <c:ext xmlns:c15="http://schemas.microsoft.com/office/drawing/2012/chart" uri="{CE6537A1-D6FC-4f65-9D91-7224C49458BB}"/>
                <c:ext xmlns:c16="http://schemas.microsoft.com/office/drawing/2014/chart" uri="{C3380CC4-5D6E-409C-BE32-E72D297353CC}">
                  <c16:uniqueId val="{0000000C-EFC7-4A96-8580-33D1D2DCBA97}"/>
                </c:ext>
              </c:extLst>
            </c:dLbl>
            <c:dLbl>
              <c:idx val="3"/>
              <c:delete val="1"/>
              <c:extLst>
                <c:ext xmlns:c15="http://schemas.microsoft.com/office/drawing/2012/chart" uri="{CE6537A1-D6FC-4f65-9D91-7224C49458BB}"/>
                <c:ext xmlns:c16="http://schemas.microsoft.com/office/drawing/2014/chart" uri="{C3380CC4-5D6E-409C-BE32-E72D297353CC}">
                  <c16:uniqueId val="{0000000D-EFC7-4A96-8580-33D1D2DCBA97}"/>
                </c:ext>
              </c:extLst>
            </c:dLbl>
            <c:dLbl>
              <c:idx val="4"/>
              <c:delete val="1"/>
              <c:extLst>
                <c:ext xmlns:c15="http://schemas.microsoft.com/office/drawing/2012/chart" uri="{CE6537A1-D6FC-4f65-9D91-7224C49458BB}"/>
                <c:ext xmlns:c16="http://schemas.microsoft.com/office/drawing/2014/chart" uri="{C3380CC4-5D6E-409C-BE32-E72D297353CC}">
                  <c16:uniqueId val="{0000000E-EFC7-4A96-8580-33D1D2DCBA97}"/>
                </c:ext>
              </c:extLst>
            </c:dLbl>
            <c:dLbl>
              <c:idx val="5"/>
              <c:delete val="1"/>
              <c:extLst>
                <c:ext xmlns:c15="http://schemas.microsoft.com/office/drawing/2012/chart" uri="{CE6537A1-D6FC-4f65-9D91-7224C49458BB}"/>
                <c:ext xmlns:c16="http://schemas.microsoft.com/office/drawing/2014/chart" uri="{C3380CC4-5D6E-409C-BE32-E72D297353CC}">
                  <c16:uniqueId val="{0000000F-EFC7-4A96-8580-33D1D2DCBA97}"/>
                </c:ext>
              </c:extLst>
            </c:dLbl>
            <c:dLbl>
              <c:idx val="6"/>
              <c:delete val="1"/>
              <c:extLst>
                <c:ext xmlns:c15="http://schemas.microsoft.com/office/drawing/2012/chart" uri="{CE6537A1-D6FC-4f65-9D91-7224C49458BB}"/>
                <c:ext xmlns:c16="http://schemas.microsoft.com/office/drawing/2014/chart" uri="{C3380CC4-5D6E-409C-BE32-E72D297353CC}">
                  <c16:uniqueId val="{00000010-EFC7-4A96-8580-33D1D2DCBA97}"/>
                </c:ext>
              </c:extLst>
            </c:dLbl>
            <c:dLbl>
              <c:idx val="7"/>
              <c:delete val="1"/>
              <c:extLst>
                <c:ext xmlns:c15="http://schemas.microsoft.com/office/drawing/2012/chart" uri="{CE6537A1-D6FC-4f65-9D91-7224C49458BB}"/>
                <c:ext xmlns:c16="http://schemas.microsoft.com/office/drawing/2014/chart" uri="{C3380CC4-5D6E-409C-BE32-E72D297353CC}">
                  <c16:uniqueId val="{00000011-EFC7-4A96-8580-33D1D2DCBA97}"/>
                </c:ext>
              </c:extLst>
            </c:dLbl>
            <c:dLbl>
              <c:idx val="8"/>
              <c:delete val="1"/>
              <c:extLst>
                <c:ext xmlns:c15="http://schemas.microsoft.com/office/drawing/2012/chart" uri="{CE6537A1-D6FC-4f65-9D91-7224C49458BB}"/>
                <c:ext xmlns:c16="http://schemas.microsoft.com/office/drawing/2014/chart" uri="{C3380CC4-5D6E-409C-BE32-E72D297353CC}">
                  <c16:uniqueId val="{00000012-EFC7-4A96-8580-33D1D2DCBA97}"/>
                </c:ext>
              </c:extLst>
            </c:dLbl>
            <c:dLbl>
              <c:idx val="9"/>
              <c:delete val="1"/>
              <c:extLst>
                <c:ext xmlns:c15="http://schemas.microsoft.com/office/drawing/2012/chart" uri="{CE6537A1-D6FC-4f65-9D91-7224C49458BB}"/>
                <c:ext xmlns:c16="http://schemas.microsoft.com/office/drawing/2014/chart" uri="{C3380CC4-5D6E-409C-BE32-E72D297353CC}">
                  <c16:uniqueId val="{00000013-EFC7-4A96-8580-33D1D2DCBA97}"/>
                </c:ext>
              </c:extLst>
            </c:dLbl>
            <c:dLbl>
              <c:idx val="10"/>
              <c:delete val="1"/>
              <c:extLst>
                <c:ext xmlns:c15="http://schemas.microsoft.com/office/drawing/2012/chart" uri="{CE6537A1-D6FC-4f65-9D91-7224C49458BB}"/>
                <c:ext xmlns:c16="http://schemas.microsoft.com/office/drawing/2014/chart" uri="{C3380CC4-5D6E-409C-BE32-E72D297353CC}">
                  <c16:uniqueId val="{00000014-EFC7-4A96-8580-33D1D2DCBA97}"/>
                </c:ext>
              </c:extLst>
            </c:dLbl>
            <c:dLbl>
              <c:idx val="11"/>
              <c:delete val="1"/>
              <c:extLst>
                <c:ext xmlns:c15="http://schemas.microsoft.com/office/drawing/2012/chart" uri="{CE6537A1-D6FC-4f65-9D91-7224C49458BB}"/>
                <c:ext xmlns:c16="http://schemas.microsoft.com/office/drawing/2014/chart" uri="{C3380CC4-5D6E-409C-BE32-E72D297353CC}">
                  <c16:uniqueId val="{00000015-EFC7-4A96-8580-33D1D2DCBA97}"/>
                </c:ext>
              </c:extLst>
            </c:dLbl>
            <c:numFmt formatCode="#,##0.0" sourceLinked="0"/>
            <c:spPr>
              <a:noFill/>
              <a:ln>
                <a:noFill/>
              </a:ln>
              <a:effectLst/>
            </c:spPr>
            <c:txPr>
              <a:bodyPr wrap="square" lIns="38100" tIns="19050" rIns="38100" bIns="19050" anchor="ctr">
                <a:spAutoFit/>
              </a:bodyPr>
              <a:lstStyle/>
              <a:p>
                <a:pPr>
                  <a:defRPr sz="1400"/>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'Cuadro 4'!$C$6:$AB$7</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 4'!$C$10:$AB$10</c:f>
              <c:numCache>
                <c:formatCode>#,##0.00</c:formatCode>
                <c:ptCount val="26"/>
                <c:pt idx="1">
                  <c:v>223.53844029350066</c:v>
                </c:pt>
                <c:pt idx="2">
                  <c:v>513.38800170810941</c:v>
                </c:pt>
                <c:pt idx="3">
                  <c:v>928.7159692664635</c:v>
                </c:pt>
                <c:pt idx="4">
                  <c:v>1325.5808785139484</c:v>
                </c:pt>
                <c:pt idx="5">
                  <c:v>1796.4210458697794</c:v>
                </c:pt>
                <c:pt idx="6">
                  <c:v>2461.7670243813982</c:v>
                </c:pt>
                <c:pt idx="7">
                  <c:v>3285.269931941496</c:v>
                </c:pt>
                <c:pt idx="8">
                  <c:v>4486.3502786434465</c:v>
                </c:pt>
                <c:pt idx="9">
                  <c:v>5919.6364181056397</c:v>
                </c:pt>
                <c:pt idx="10">
                  <c:v>7103.2984070338798</c:v>
                </c:pt>
                <c:pt idx="11">
                  <c:v>8150.3930931162804</c:v>
                </c:pt>
                <c:pt idx="12">
                  <c:v>9596.6654466630498</c:v>
                </c:pt>
                <c:pt idx="13">
                  <c:v>11344.732137060986</c:v>
                </c:pt>
                <c:pt idx="14">
                  <c:v>12995.584604656498</c:v>
                </c:pt>
                <c:pt idx="15">
                  <c:v>14594.411730207126</c:v>
                </c:pt>
                <c:pt idx="16">
                  <c:v>16240.120677007026</c:v>
                </c:pt>
                <c:pt idx="17">
                  <c:v>17484.250350385086</c:v>
                </c:pt>
                <c:pt idx="18">
                  <c:v>17803.236823375522</c:v>
                </c:pt>
                <c:pt idx="19">
                  <c:v>19123.876518068853</c:v>
                </c:pt>
                <c:pt idx="20">
                  <c:v>19827.411992974321</c:v>
                </c:pt>
                <c:pt idx="21">
                  <c:v>21722.999245072468</c:v>
                </c:pt>
                <c:pt idx="22">
                  <c:v>24176.172152876956</c:v>
                </c:pt>
                <c:pt idx="23">
                  <c:v>25172.749896954032</c:v>
                </c:pt>
                <c:pt idx="24">
                  <c:v>25623.108363333155</c:v>
                </c:pt>
                <c:pt idx="25">
                  <c:v>26425.971308016702</c:v>
                </c:pt>
              </c:numCache>
            </c:numRef>
          </c:val>
          <c:extLst>
            <c:ext xmlns:c16="http://schemas.microsoft.com/office/drawing/2014/chart" uri="{C3380CC4-5D6E-409C-BE32-E72D297353CC}">
              <c16:uniqueId val="{00000016-EFC7-4A96-8580-33D1D2DCBA97}"/>
            </c:ext>
          </c:extLst>
        </c:ser>
        <c:ser>
          <c:idx val="2"/>
          <c:order val="2"/>
          <c:tx>
            <c:strRef>
              <c:f>'Cuadro 4'!$B$17</c:f>
              <c:strCache>
                <c:ptCount val="1"/>
                <c:pt idx="0">
                  <c:v>Pagos Inmediatos (PIN)</c:v>
                </c:pt>
              </c:strCache>
            </c:strRef>
          </c:tx>
          <c:spPr>
            <a:solidFill>
              <a:srgbClr val="FFE18B">
                <a:lumMod val="75000"/>
              </a:srgbClr>
            </a:solidFill>
            <a:ln>
              <a:solidFill>
                <a:srgbClr val="FFE18B">
                  <a:lumMod val="75000"/>
                </a:srgb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7-EFC7-4A96-8580-33D1D2DCBA97}"/>
                </c:ext>
              </c:extLst>
            </c:dLbl>
            <c:dLbl>
              <c:idx val="1"/>
              <c:delete val="1"/>
              <c:extLst>
                <c:ext xmlns:c15="http://schemas.microsoft.com/office/drawing/2012/chart" uri="{CE6537A1-D6FC-4f65-9D91-7224C49458BB}"/>
                <c:ext xmlns:c16="http://schemas.microsoft.com/office/drawing/2014/chart" uri="{C3380CC4-5D6E-409C-BE32-E72D297353CC}">
                  <c16:uniqueId val="{00000018-EFC7-4A96-8580-33D1D2DCBA97}"/>
                </c:ext>
              </c:extLst>
            </c:dLbl>
            <c:dLbl>
              <c:idx val="2"/>
              <c:delete val="1"/>
              <c:extLst>
                <c:ext xmlns:c15="http://schemas.microsoft.com/office/drawing/2012/chart" uri="{CE6537A1-D6FC-4f65-9D91-7224C49458BB}"/>
                <c:ext xmlns:c16="http://schemas.microsoft.com/office/drawing/2014/chart" uri="{C3380CC4-5D6E-409C-BE32-E72D297353CC}">
                  <c16:uniqueId val="{00000019-EFC7-4A96-8580-33D1D2DCBA97}"/>
                </c:ext>
              </c:extLst>
            </c:dLbl>
            <c:dLbl>
              <c:idx val="3"/>
              <c:delete val="1"/>
              <c:extLst>
                <c:ext xmlns:c15="http://schemas.microsoft.com/office/drawing/2012/chart" uri="{CE6537A1-D6FC-4f65-9D91-7224C49458BB}"/>
                <c:ext xmlns:c16="http://schemas.microsoft.com/office/drawing/2014/chart" uri="{C3380CC4-5D6E-409C-BE32-E72D297353CC}">
                  <c16:uniqueId val="{0000001A-EFC7-4A96-8580-33D1D2DCBA97}"/>
                </c:ext>
              </c:extLst>
            </c:dLbl>
            <c:dLbl>
              <c:idx val="4"/>
              <c:delete val="1"/>
              <c:extLst>
                <c:ext xmlns:c15="http://schemas.microsoft.com/office/drawing/2012/chart" uri="{CE6537A1-D6FC-4f65-9D91-7224C49458BB}"/>
                <c:ext xmlns:c16="http://schemas.microsoft.com/office/drawing/2014/chart" uri="{C3380CC4-5D6E-409C-BE32-E72D297353CC}">
                  <c16:uniqueId val="{0000001B-EFC7-4A96-8580-33D1D2DCBA97}"/>
                </c:ext>
              </c:extLst>
            </c:dLbl>
            <c:numFmt formatCode="#,##0.0" sourceLinked="0"/>
            <c:spPr>
              <a:noFill/>
              <a:ln>
                <a:noFill/>
              </a:ln>
              <a:effectLst/>
            </c:spPr>
            <c:txPr>
              <a:bodyPr wrap="square" lIns="38100" tIns="19050" rIns="38100" bIns="19050" anchor="ctr">
                <a:spAutoFit/>
              </a:bodyPr>
              <a:lstStyle/>
              <a:p>
                <a:pPr>
                  <a:defRPr sz="1400"/>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'Cuadro 4'!$C$6:$AB$7</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 4'!$C$17:$AB$17</c:f>
              <c:numCache>
                <c:formatCode>#,##0.00</c:formatCode>
                <c:ptCount val="26"/>
                <c:pt idx="0">
                  <c:v>231.3473565331274</c:v>
                </c:pt>
                <c:pt idx="1">
                  <c:v>2053.551405129715</c:v>
                </c:pt>
                <c:pt idx="2">
                  <c:v>3364.7457316589025</c:v>
                </c:pt>
                <c:pt idx="3">
                  <c:v>4363.2581254607849</c:v>
                </c:pt>
                <c:pt idx="4">
                  <c:v>5952.1452654723125</c:v>
                </c:pt>
                <c:pt idx="5">
                  <c:v>7822.2071980483906</c:v>
                </c:pt>
                <c:pt idx="6">
                  <c:v>9436.6076590082557</c:v>
                </c:pt>
                <c:pt idx="7">
                  <c:v>13683.668201677792</c:v>
                </c:pt>
                <c:pt idx="8">
                  <c:v>19087.981710117969</c:v>
                </c:pt>
                <c:pt idx="9">
                  <c:v>21790.877730052111</c:v>
                </c:pt>
                <c:pt idx="10">
                  <c:v>25408.878904547157</c:v>
                </c:pt>
                <c:pt idx="11">
                  <c:v>27494.511900604448</c:v>
                </c:pt>
                <c:pt idx="12">
                  <c:v>30856.370665251168</c:v>
                </c:pt>
                <c:pt idx="13">
                  <c:v>33798.294706745888</c:v>
                </c:pt>
                <c:pt idx="14">
                  <c:v>39347.352253594545</c:v>
                </c:pt>
                <c:pt idx="15">
                  <c:v>42151.376375390195</c:v>
                </c:pt>
                <c:pt idx="16">
                  <c:v>48712.572542233611</c:v>
                </c:pt>
                <c:pt idx="17">
                  <c:v>51993.886092421206</c:v>
                </c:pt>
                <c:pt idx="18">
                  <c:v>53235.22989511062</c:v>
                </c:pt>
                <c:pt idx="19">
                  <c:v>58109.047551690848</c:v>
                </c:pt>
                <c:pt idx="20">
                  <c:v>53600.619134373926</c:v>
                </c:pt>
                <c:pt idx="21">
                  <c:v>62947.226103108595</c:v>
                </c:pt>
                <c:pt idx="22">
                  <c:v>67485.958214532773</c:v>
                </c:pt>
                <c:pt idx="23">
                  <c:v>70416.21523588174</c:v>
                </c:pt>
                <c:pt idx="24">
                  <c:v>77843.895852974747</c:v>
                </c:pt>
                <c:pt idx="25">
                  <c:v>80335.197189396058</c:v>
                </c:pt>
              </c:numCache>
            </c:numRef>
          </c:val>
          <c:extLst>
            <c:ext xmlns:c16="http://schemas.microsoft.com/office/drawing/2014/chart" uri="{C3380CC4-5D6E-409C-BE32-E72D297353CC}">
              <c16:uniqueId val="{0000001C-EFC7-4A96-8580-33D1D2DCBA97}"/>
            </c:ext>
          </c:extLst>
        </c:ser>
        <c:ser>
          <c:idx val="3"/>
          <c:order val="3"/>
          <c:tx>
            <c:strRef>
              <c:f>'Cuadro 4'!$B$21</c:f>
              <c:strCache>
                <c:ptCount val="1"/>
                <c:pt idx="0">
                  <c:v>Débitos Inmediatos (DTR)</c:v>
                </c:pt>
              </c:strCache>
            </c:strRef>
          </c:tx>
          <c:spPr>
            <a:solidFill>
              <a:srgbClr val="FEAA5E">
                <a:lumMod val="75000"/>
              </a:srgbClr>
            </a:solidFill>
            <a:ln>
              <a:solidFill>
                <a:srgbClr val="FEAA5E">
                  <a:lumMod val="75000"/>
                </a:srgbClr>
              </a:solidFill>
            </a:ln>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1D-EFC7-4A96-8580-33D1D2DCBA97}"/>
                </c:ext>
              </c:extLst>
            </c:dLbl>
            <c:dLbl>
              <c:idx val="6"/>
              <c:delete val="1"/>
              <c:extLst>
                <c:ext xmlns:c15="http://schemas.microsoft.com/office/drawing/2012/chart" uri="{CE6537A1-D6FC-4f65-9D91-7224C49458BB}"/>
                <c:ext xmlns:c16="http://schemas.microsoft.com/office/drawing/2014/chart" uri="{C3380CC4-5D6E-409C-BE32-E72D297353CC}">
                  <c16:uniqueId val="{0000001E-EFC7-4A96-8580-33D1D2DCBA97}"/>
                </c:ext>
              </c:extLst>
            </c:dLbl>
            <c:dLbl>
              <c:idx val="7"/>
              <c:delete val="1"/>
              <c:extLst>
                <c:ext xmlns:c15="http://schemas.microsoft.com/office/drawing/2012/chart" uri="{CE6537A1-D6FC-4f65-9D91-7224C49458BB}"/>
                <c:ext xmlns:c16="http://schemas.microsoft.com/office/drawing/2014/chart" uri="{C3380CC4-5D6E-409C-BE32-E72D297353CC}">
                  <c16:uniqueId val="{0000001F-EFC7-4A96-8580-33D1D2DCBA97}"/>
                </c:ext>
              </c:extLst>
            </c:dLbl>
            <c:dLbl>
              <c:idx val="8"/>
              <c:delete val="1"/>
              <c:extLst>
                <c:ext xmlns:c15="http://schemas.microsoft.com/office/drawing/2012/chart" uri="{CE6537A1-D6FC-4f65-9D91-7224C49458BB}"/>
                <c:ext xmlns:c16="http://schemas.microsoft.com/office/drawing/2014/chart" uri="{C3380CC4-5D6E-409C-BE32-E72D297353CC}">
                  <c16:uniqueId val="{00000020-EFC7-4A96-8580-33D1D2DCBA97}"/>
                </c:ext>
              </c:extLst>
            </c:dLbl>
            <c:dLbl>
              <c:idx val="9"/>
              <c:delete val="1"/>
              <c:extLst>
                <c:ext xmlns:c15="http://schemas.microsoft.com/office/drawing/2012/chart" uri="{CE6537A1-D6FC-4f65-9D91-7224C49458BB}"/>
                <c:ext xmlns:c16="http://schemas.microsoft.com/office/drawing/2014/chart" uri="{C3380CC4-5D6E-409C-BE32-E72D297353CC}">
                  <c16:uniqueId val="{00000021-EFC7-4A96-8580-33D1D2DCBA97}"/>
                </c:ext>
              </c:extLst>
            </c:dLbl>
            <c:dLbl>
              <c:idx val="10"/>
              <c:delete val="1"/>
              <c:extLst>
                <c:ext xmlns:c15="http://schemas.microsoft.com/office/drawing/2012/chart" uri="{CE6537A1-D6FC-4f65-9D91-7224C49458BB}"/>
                <c:ext xmlns:c16="http://schemas.microsoft.com/office/drawing/2014/chart" uri="{C3380CC4-5D6E-409C-BE32-E72D297353CC}">
                  <c16:uniqueId val="{00000022-EFC7-4A96-8580-33D1D2DCBA97}"/>
                </c:ext>
              </c:extLst>
            </c:dLbl>
            <c:dLbl>
              <c:idx val="11"/>
              <c:delete val="1"/>
              <c:extLst>
                <c:ext xmlns:c15="http://schemas.microsoft.com/office/drawing/2012/chart" uri="{CE6537A1-D6FC-4f65-9D91-7224C49458BB}"/>
                <c:ext xmlns:c16="http://schemas.microsoft.com/office/drawing/2014/chart" uri="{C3380CC4-5D6E-409C-BE32-E72D297353CC}">
                  <c16:uniqueId val="{00000023-EFC7-4A96-8580-33D1D2DCBA97}"/>
                </c:ext>
              </c:extLst>
            </c:dLbl>
            <c:dLbl>
              <c:idx val="12"/>
              <c:delete val="1"/>
              <c:extLst>
                <c:ext xmlns:c15="http://schemas.microsoft.com/office/drawing/2012/chart" uri="{CE6537A1-D6FC-4f65-9D91-7224C49458BB}"/>
                <c:ext xmlns:c16="http://schemas.microsoft.com/office/drawing/2014/chart" uri="{C3380CC4-5D6E-409C-BE32-E72D297353CC}">
                  <c16:uniqueId val="{00000024-EFC7-4A96-8580-33D1D2DCBA97}"/>
                </c:ext>
              </c:extLst>
            </c:dLbl>
            <c:numFmt formatCode="#,##0.0" sourceLinked="0"/>
            <c:spPr>
              <a:noFill/>
              <a:ln>
                <a:noFill/>
              </a:ln>
              <a:effectLst/>
            </c:spPr>
            <c:txPr>
              <a:bodyPr wrap="square" lIns="38100" tIns="19050" rIns="38100" bIns="19050" anchor="ctr">
                <a:spAutoFit/>
              </a:bodyPr>
              <a:lstStyle/>
              <a:p>
                <a:pPr>
                  <a:defRPr sz="1400"/>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'Cuadro 4'!$C$6:$AB$7</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 4'!$C$21:$AB$21</c:f>
              <c:numCache>
                <c:formatCode>#,##0.00</c:formatCode>
                <c:ptCount val="26"/>
                <c:pt idx="5">
                  <c:v>46.595699261268855</c:v>
                </c:pt>
                <c:pt idx="6">
                  <c:v>342.05829420452994</c:v>
                </c:pt>
                <c:pt idx="7">
                  <c:v>722.71616164731779</c:v>
                </c:pt>
                <c:pt idx="8">
                  <c:v>949.52841654615645</c:v>
                </c:pt>
                <c:pt idx="9">
                  <c:v>1508.3489191737076</c:v>
                </c:pt>
                <c:pt idx="10">
                  <c:v>1946.4033669256999</c:v>
                </c:pt>
                <c:pt idx="11">
                  <c:v>2791.5544069466105</c:v>
                </c:pt>
                <c:pt idx="12">
                  <c:v>4830.1042190435301</c:v>
                </c:pt>
                <c:pt idx="13">
                  <c:v>8611.7601963406087</c:v>
                </c:pt>
                <c:pt idx="14">
                  <c:v>13889.528650440996</c:v>
                </c:pt>
                <c:pt idx="15">
                  <c:v>18301.90444273848</c:v>
                </c:pt>
                <c:pt idx="16">
                  <c:v>25671.088044029253</c:v>
                </c:pt>
                <c:pt idx="17">
                  <c:v>31086.01266156093</c:v>
                </c:pt>
                <c:pt idx="18">
                  <c:v>32928.682665308501</c:v>
                </c:pt>
                <c:pt idx="19">
                  <c:v>38111.627711741748</c:v>
                </c:pt>
                <c:pt idx="20">
                  <c:v>39636.008163736806</c:v>
                </c:pt>
                <c:pt idx="21">
                  <c:v>50706.88623677002</c:v>
                </c:pt>
                <c:pt idx="22">
                  <c:v>60472.071401343528</c:v>
                </c:pt>
                <c:pt idx="23">
                  <c:v>60209.218737556366</c:v>
                </c:pt>
                <c:pt idx="24">
                  <c:v>67871.771439003773</c:v>
                </c:pt>
                <c:pt idx="25">
                  <c:v>75427.374426821654</c:v>
                </c:pt>
              </c:numCache>
            </c:numRef>
          </c:val>
          <c:extLst>
            <c:ext xmlns:c16="http://schemas.microsoft.com/office/drawing/2014/chart" uri="{C3380CC4-5D6E-409C-BE32-E72D297353CC}">
              <c16:uniqueId val="{00000025-EFC7-4A96-8580-33D1D2DCBA97}"/>
            </c:ext>
          </c:extLst>
        </c:ser>
        <c:ser>
          <c:idx val="4"/>
          <c:order val="4"/>
          <c:tx>
            <c:strRef>
              <c:f>'Cuadro 4'!$B$31</c:f>
              <c:strCache>
                <c:ptCount val="1"/>
                <c:pt idx="0">
                  <c:v>Débito Directo (CDD)</c:v>
                </c:pt>
              </c:strCache>
            </c:strRef>
          </c:tx>
          <c:spPr>
            <a:solidFill>
              <a:srgbClr val="FF0000"/>
            </a:solidFill>
            <a:ln>
              <a:solidFill>
                <a:srgbClr val="FF0000"/>
              </a:solidFill>
            </a:ln>
          </c:spPr>
          <c:invertIfNegative val="0"/>
          <c:cat>
            <c:strRef>
              <c:f>'Cuadro 4'!$C$6:$AB$7</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 4'!$C$31:$AB$31</c:f>
              <c:numCache>
                <c:formatCode>#,##0.00</c:formatCode>
                <c:ptCount val="26"/>
                <c:pt idx="1">
                  <c:v>0.11031082</c:v>
                </c:pt>
                <c:pt idx="2">
                  <c:v>34.125955470400001</c:v>
                </c:pt>
                <c:pt idx="3">
                  <c:v>94.046277467292271</c:v>
                </c:pt>
                <c:pt idx="4">
                  <c:v>220.47811254318779</c:v>
                </c:pt>
                <c:pt idx="5">
                  <c:v>329.69370273930127</c:v>
                </c:pt>
                <c:pt idx="6">
                  <c:v>435.94568517479075</c:v>
                </c:pt>
                <c:pt idx="7">
                  <c:v>734.89017412346175</c:v>
                </c:pt>
                <c:pt idx="8">
                  <c:v>988.09685486946341</c:v>
                </c:pt>
                <c:pt idx="9">
                  <c:v>953.26558348850847</c:v>
                </c:pt>
                <c:pt idx="10">
                  <c:v>914.71068951472</c:v>
                </c:pt>
                <c:pt idx="11">
                  <c:v>986.42665998811003</c:v>
                </c:pt>
                <c:pt idx="12">
                  <c:v>836.65136870327001</c:v>
                </c:pt>
                <c:pt idx="13">
                  <c:v>779.59822380918456</c:v>
                </c:pt>
                <c:pt idx="14">
                  <c:v>727.32456075009179</c:v>
                </c:pt>
                <c:pt idx="15">
                  <c:v>618.74935269153264</c:v>
                </c:pt>
                <c:pt idx="16">
                  <c:v>686.07500880642124</c:v>
                </c:pt>
                <c:pt idx="17">
                  <c:v>724.78830022354862</c:v>
                </c:pt>
                <c:pt idx="18">
                  <c:v>680.62361109276833</c:v>
                </c:pt>
                <c:pt idx="19">
                  <c:v>583.729177591802</c:v>
                </c:pt>
                <c:pt idx="20">
                  <c:v>594.94615486750661</c:v>
                </c:pt>
                <c:pt idx="21">
                  <c:v>647.56023135662622</c:v>
                </c:pt>
                <c:pt idx="22">
                  <c:v>634.04252632367968</c:v>
                </c:pt>
                <c:pt idx="23">
                  <c:v>701.66330701496213</c:v>
                </c:pt>
                <c:pt idx="24">
                  <c:v>706.011626517335</c:v>
                </c:pt>
                <c:pt idx="25">
                  <c:v>786.84090851589735</c:v>
                </c:pt>
              </c:numCache>
            </c:numRef>
          </c:val>
          <c:extLst>
            <c:ext xmlns:c16="http://schemas.microsoft.com/office/drawing/2014/chart" uri="{C3380CC4-5D6E-409C-BE32-E72D297353CC}">
              <c16:uniqueId val="{00000026-EFC7-4A96-8580-33D1D2DCBA97}"/>
            </c:ext>
          </c:extLst>
        </c:ser>
        <c:ser>
          <c:idx val="5"/>
          <c:order val="5"/>
          <c:tx>
            <c:strRef>
              <c:f>'Cuadro 4'!$B$8</c:f>
              <c:strCache>
                <c:ptCount val="1"/>
                <c:pt idx="0">
                  <c:v>Monedero Bancario (Sinpe Móvil)</c:v>
                </c:pt>
              </c:strCache>
            </c:strRef>
          </c:tx>
          <c:spPr>
            <a:solidFill>
              <a:srgbClr val="7030A0"/>
            </a:solidFill>
            <a:ln>
              <a:solidFill>
                <a:srgbClr val="7030A0"/>
              </a:solidFill>
            </a:ln>
          </c:spPr>
          <c:invertIfNegative val="0"/>
          <c:dLbls>
            <c:dLbl>
              <c:idx val="25"/>
              <c:numFmt formatCode="#,##0.0" sourceLinked="0"/>
              <c:spPr>
                <a:noFill/>
                <a:ln>
                  <a:noFill/>
                </a:ln>
                <a:effectLst/>
              </c:spPr>
              <c:txPr>
                <a:bodyPr wrap="square" lIns="38100" tIns="19050" rIns="38100" bIns="19050" anchor="ctr">
                  <a:spAutoFit/>
                </a:bodyPr>
                <a:lstStyle/>
                <a:p>
                  <a:pPr>
                    <a:defRPr>
                      <a:solidFill>
                        <a:schemeClr val="bg1"/>
                      </a:solidFill>
                    </a:defRPr>
                  </a:pPr>
                  <a:endParaRPr lang="es-C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50-4D89-BE16-6D6B17E87079}"/>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'Cuadro 4'!$C$6:$AB$7</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 4'!$C$8:$AB$8</c:f>
              <c:numCache>
                <c:formatCode>#,##0.00</c:formatCode>
                <c:ptCount val="26"/>
                <c:pt idx="15">
                  <c:v>0.76643071549999997</c:v>
                </c:pt>
                <c:pt idx="16">
                  <c:v>4.1908110984200002</c:v>
                </c:pt>
                <c:pt idx="17">
                  <c:v>10.691497428130004</c:v>
                </c:pt>
                <c:pt idx="18">
                  <c:v>25.5632546978308</c:v>
                </c:pt>
                <c:pt idx="19">
                  <c:v>80.553328145496394</c:v>
                </c:pt>
                <c:pt idx="20">
                  <c:v>711.42954247280568</c:v>
                </c:pt>
                <c:pt idx="21">
                  <c:v>2697.2252927876698</c:v>
                </c:pt>
                <c:pt idx="22">
                  <c:v>4335.1919402491385</c:v>
                </c:pt>
                <c:pt idx="23">
                  <c:v>5915.4908547892855</c:v>
                </c:pt>
                <c:pt idx="24">
                  <c:v>7548.9272891556648</c:v>
                </c:pt>
                <c:pt idx="25">
                  <c:v>8852.3266349634341</c:v>
                </c:pt>
              </c:numCache>
            </c:numRef>
          </c:val>
          <c:extLst xmlns:c15="http://schemas.microsoft.com/office/drawing/2012/chart">
            <c:ext xmlns:c16="http://schemas.microsoft.com/office/drawing/2014/chart" uri="{C3380CC4-5D6E-409C-BE32-E72D297353CC}">
              <c16:uniqueId val="{00000027-EFC7-4A96-8580-33D1D2DCBA97}"/>
            </c:ext>
          </c:extLst>
        </c:ser>
        <c:dLbls>
          <c:showLegendKey val="0"/>
          <c:showVal val="0"/>
          <c:showCatName val="0"/>
          <c:showSerName val="0"/>
          <c:showPercent val="0"/>
          <c:showBubbleSize val="0"/>
        </c:dLbls>
        <c:gapWidth val="28"/>
        <c:gapDepth val="116"/>
        <c:shape val="box"/>
        <c:axId val="488306232"/>
        <c:axId val="488298784"/>
        <c:axId val="0"/>
        <c:extLst/>
      </c:bar3DChart>
      <c:catAx>
        <c:axId val="488306232"/>
        <c:scaling>
          <c:orientation val="minMax"/>
        </c:scaling>
        <c:delete val="0"/>
        <c:axPos val="b"/>
        <c:numFmt formatCode="General" sourceLinked="1"/>
        <c:majorTickMark val="out"/>
        <c:minorTickMark val="none"/>
        <c:tickLblPos val="nextTo"/>
        <c:spPr>
          <a:ln>
            <a:noFill/>
          </a:ln>
        </c:spPr>
        <c:txPr>
          <a:bodyPr rot="0"/>
          <a:lstStyle/>
          <a:p>
            <a:pPr>
              <a:defRPr/>
            </a:pPr>
            <a:endParaRPr lang="es-CR"/>
          </a:p>
        </c:txPr>
        <c:crossAx val="488298784"/>
        <c:crosses val="autoZero"/>
        <c:auto val="1"/>
        <c:lblAlgn val="ctr"/>
        <c:lblOffset val="100"/>
        <c:noMultiLvlLbl val="0"/>
      </c:catAx>
      <c:valAx>
        <c:axId val="488298784"/>
        <c:scaling>
          <c:orientation val="minMax"/>
          <c:min val="0"/>
        </c:scaling>
        <c:delete val="0"/>
        <c:axPos val="l"/>
        <c:majorGridlines>
          <c:spPr>
            <a:ln>
              <a:solidFill>
                <a:sysClr val="window" lastClr="FFFFFF">
                  <a:lumMod val="75000"/>
                </a:sysClr>
              </a:solidFill>
            </a:ln>
          </c:spPr>
        </c:majorGridlines>
        <c:title>
          <c:tx>
            <c:rich>
              <a:bodyPr rot="-5400000" vert="horz"/>
              <a:lstStyle/>
              <a:p>
                <a:pPr>
                  <a:defRPr sz="1400"/>
                </a:pPr>
                <a:r>
                  <a:rPr lang="es-CR" sz="1400"/>
                  <a:t>Billones de colones </a:t>
                </a:r>
              </a:p>
            </c:rich>
          </c:tx>
          <c:layout>
            <c:manualLayout>
              <c:xMode val="edge"/>
              <c:yMode val="edge"/>
              <c:x val="2.7232310684478098E-2"/>
              <c:y val="0.31869879422966868"/>
            </c:manualLayout>
          </c:layout>
          <c:overlay val="0"/>
        </c:title>
        <c:numFmt formatCode="#,##0" sourceLinked="0"/>
        <c:majorTickMark val="out"/>
        <c:minorTickMark val="none"/>
        <c:tickLblPos val="nextTo"/>
        <c:spPr>
          <a:ln>
            <a:noFill/>
          </a:ln>
        </c:spPr>
        <c:txPr>
          <a:bodyPr/>
          <a:lstStyle/>
          <a:p>
            <a:pPr>
              <a:defRPr sz="1400"/>
            </a:pPr>
            <a:endParaRPr lang="es-CR"/>
          </a:p>
        </c:txPr>
        <c:crossAx val="488306232"/>
        <c:crosses val="autoZero"/>
        <c:crossBetween val="between"/>
        <c:dispUnits>
          <c:builtInUnit val="thousands"/>
        </c:dispUnits>
      </c:valAx>
    </c:plotArea>
    <c:legend>
      <c:legendPos val="b"/>
      <c:layout>
        <c:manualLayout>
          <c:xMode val="edge"/>
          <c:yMode val="edge"/>
          <c:x val="0.12609431508348323"/>
          <c:y val="0.89829942026129794"/>
          <c:w val="0.76446281422022044"/>
          <c:h val="7.0371748985922217E-2"/>
        </c:manualLayout>
      </c:layout>
      <c:overlay val="0"/>
      <c:spPr>
        <a:ln>
          <a:noFill/>
        </a:ln>
      </c:spPr>
      <c:txPr>
        <a:bodyPr/>
        <a:lstStyle/>
        <a:p>
          <a:pPr>
            <a:defRPr sz="1200"/>
          </a:pPr>
          <a:endParaRPr lang="es-CR"/>
        </a:p>
      </c:txPr>
    </c:legend>
    <c:plotVisOnly val="1"/>
    <c:dispBlanksAs val="gap"/>
    <c:showDLblsOverMax val="0"/>
  </c:chart>
  <c:spPr>
    <a:ln>
      <a:solidFill>
        <a:sysClr val="windowText" lastClr="000000"/>
      </a:solidFill>
    </a:ln>
  </c:spPr>
  <c:txPr>
    <a:bodyPr/>
    <a:lstStyle/>
    <a:p>
      <a:pPr>
        <a:defRPr sz="1600" b="1">
          <a:latin typeface="Arial" panose="020B0604020202020204" pitchFamily="34" charset="0"/>
          <a:cs typeface="Arial" panose="020B0604020202020204" pitchFamily="34" charset="0"/>
        </a:defRPr>
      </a:pPr>
      <a:endParaRPr lang="es-CR"/>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autoTitleDeleted val="1"/>
    <c:view3D>
      <c:rotX val="0"/>
      <c:rotY val="0"/>
      <c:depthPercent val="70"/>
      <c:rAngAx val="1"/>
    </c:view3D>
    <c:floor>
      <c:thickness val="0"/>
    </c:floor>
    <c:sideWall>
      <c:thickness val="0"/>
      <c:spPr>
        <a:noFill/>
      </c:spPr>
    </c:sideWall>
    <c:backWall>
      <c:thickness val="0"/>
      <c:spPr>
        <a:noFill/>
      </c:spPr>
    </c:backWall>
    <c:plotArea>
      <c:layout>
        <c:manualLayout>
          <c:layoutTarget val="inner"/>
          <c:xMode val="edge"/>
          <c:yMode val="edge"/>
          <c:x val="4.5695404620946234E-2"/>
          <c:y val="0.19427174455761534"/>
          <c:w val="0.94204875544418343"/>
          <c:h val="0.63880708882162973"/>
        </c:manualLayout>
      </c:layout>
      <c:bar3DChart>
        <c:barDir val="col"/>
        <c:grouping val="percentStacked"/>
        <c:varyColors val="0"/>
        <c:ser>
          <c:idx val="0"/>
          <c:order val="0"/>
          <c:tx>
            <c:strRef>
              <c:f>'Cuadros 5.1 - 5.2'!$B$11</c:f>
              <c:strCache>
                <c:ptCount val="1"/>
                <c:pt idx="0">
                  <c:v>Cheques (CLC)</c:v>
                </c:pt>
              </c:strCache>
            </c:strRef>
          </c:tx>
          <c:spPr>
            <a:solidFill>
              <a:srgbClr val="0070C0"/>
            </a:solidFill>
            <a:ln>
              <a:solidFill>
                <a:srgbClr val="0070C0"/>
              </a:solidFill>
            </a:ln>
          </c:spPr>
          <c:invertIfNegative val="0"/>
          <c:dLbls>
            <c:dLbl>
              <c:idx val="18"/>
              <c:delete val="1"/>
              <c:extLst>
                <c:ext xmlns:c15="http://schemas.microsoft.com/office/drawing/2012/chart" uri="{CE6537A1-D6FC-4f65-9D91-7224C49458BB}"/>
                <c:ext xmlns:c16="http://schemas.microsoft.com/office/drawing/2014/chart" uri="{C3380CC4-5D6E-409C-BE32-E72D297353CC}">
                  <c16:uniqueId val="{00000000-B6F2-4899-8202-B9E179500628}"/>
                </c:ext>
              </c:extLst>
            </c:dLbl>
            <c:dLbl>
              <c:idx val="19"/>
              <c:delete val="1"/>
              <c:extLst>
                <c:ext xmlns:c15="http://schemas.microsoft.com/office/drawing/2012/chart" uri="{CE6537A1-D6FC-4f65-9D91-7224C49458BB}"/>
                <c:ext xmlns:c16="http://schemas.microsoft.com/office/drawing/2014/chart" uri="{C3380CC4-5D6E-409C-BE32-E72D297353CC}">
                  <c16:uniqueId val="{00000001-B6F2-4899-8202-B9E179500628}"/>
                </c:ext>
              </c:extLst>
            </c:dLbl>
            <c:dLbl>
              <c:idx val="20"/>
              <c:delete val="1"/>
              <c:extLst>
                <c:ext xmlns:c15="http://schemas.microsoft.com/office/drawing/2012/chart" uri="{CE6537A1-D6FC-4f65-9D91-7224C49458BB}"/>
                <c:ext xmlns:c16="http://schemas.microsoft.com/office/drawing/2014/chart" uri="{C3380CC4-5D6E-409C-BE32-E72D297353CC}">
                  <c16:uniqueId val="{00000002-B6F2-4899-8202-B9E179500628}"/>
                </c:ext>
              </c:extLst>
            </c:dLbl>
            <c:dLbl>
              <c:idx val="21"/>
              <c:delete val="1"/>
              <c:extLst>
                <c:ext xmlns:c15="http://schemas.microsoft.com/office/drawing/2012/chart" uri="{CE6537A1-D6FC-4f65-9D91-7224C49458BB}"/>
                <c:ext xmlns:c16="http://schemas.microsoft.com/office/drawing/2014/chart" uri="{C3380CC4-5D6E-409C-BE32-E72D297353CC}">
                  <c16:uniqueId val="{00000003-B6F2-4899-8202-B9E179500628}"/>
                </c:ext>
              </c:extLst>
            </c:dLbl>
            <c:dLbl>
              <c:idx val="22"/>
              <c:delete val="1"/>
              <c:extLst>
                <c:ext xmlns:c15="http://schemas.microsoft.com/office/drawing/2012/chart" uri="{CE6537A1-D6FC-4f65-9D91-7224C49458BB}"/>
                <c:ext xmlns:c16="http://schemas.microsoft.com/office/drawing/2014/chart" uri="{C3380CC4-5D6E-409C-BE32-E72D297353CC}">
                  <c16:uniqueId val="{00000004-B6F2-4899-8202-B9E179500628}"/>
                </c:ext>
              </c:extLst>
            </c:dLbl>
            <c:dLbl>
              <c:idx val="23"/>
              <c:delete val="1"/>
              <c:extLst>
                <c:ext xmlns:c15="http://schemas.microsoft.com/office/drawing/2012/chart" uri="{CE6537A1-D6FC-4f65-9D91-7224C49458BB}"/>
                <c:ext xmlns:c16="http://schemas.microsoft.com/office/drawing/2014/chart" uri="{C3380CC4-5D6E-409C-BE32-E72D297353CC}">
                  <c16:uniqueId val="{00000000-DDB1-4447-9C1A-34CD9BC59ED3}"/>
                </c:ext>
              </c:extLst>
            </c:dLbl>
            <c:dLbl>
              <c:idx val="24"/>
              <c:delete val="1"/>
              <c:extLst>
                <c:ext xmlns:c15="http://schemas.microsoft.com/office/drawing/2012/chart" uri="{CE6537A1-D6FC-4f65-9D91-7224C49458BB}"/>
                <c:ext xmlns:c16="http://schemas.microsoft.com/office/drawing/2014/chart" uri="{C3380CC4-5D6E-409C-BE32-E72D297353CC}">
                  <c16:uniqueId val="{00000000-B783-45E4-A278-9D1433DF86A1}"/>
                </c:ext>
              </c:extLst>
            </c:dLbl>
            <c:dLbl>
              <c:idx val="25"/>
              <c:delete val="1"/>
              <c:extLst>
                <c:ext xmlns:c15="http://schemas.microsoft.com/office/drawing/2012/chart" uri="{CE6537A1-D6FC-4f65-9D91-7224C49458BB}"/>
                <c:ext xmlns:c16="http://schemas.microsoft.com/office/drawing/2014/chart" uri="{C3380CC4-5D6E-409C-BE32-E72D297353CC}">
                  <c16:uniqueId val="{00000000-4279-4083-8DAF-FC18360A9AA5}"/>
                </c:ext>
              </c:extLst>
            </c:dLbl>
            <c:numFmt formatCode="0.0%" sourceLinked="0"/>
            <c:spPr>
              <a:noFill/>
              <a:ln>
                <a:noFill/>
              </a:ln>
              <a:effectLst/>
            </c:spPr>
            <c:txPr>
              <a:bodyPr wrap="square" lIns="38100" tIns="19050" rIns="38100" bIns="19050" anchor="ctr">
                <a:spAutoFit/>
              </a:bodyPr>
              <a:lstStyle/>
              <a:p>
                <a:pPr>
                  <a:defRPr sz="1200" b="1">
                    <a:solidFill>
                      <a:schemeClr val="bg1"/>
                    </a:solidFill>
                    <a:latin typeface="Arial" panose="020B0604020202020204" pitchFamily="34" charset="0"/>
                    <a:cs typeface="Arial" panose="020B0604020202020204" pitchFamily="34" charset="0"/>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'Cuadros 5.1 - 5.2'!$C$6:$AB$6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'Cuadros 5.1 - 5.2'!$C$11:$AB$11</c:f>
              <c:numCache>
                <c:formatCode>0.0%</c:formatCode>
                <c:ptCount val="26"/>
                <c:pt idx="0">
                  <c:v>0.99972633259598931</c:v>
                </c:pt>
                <c:pt idx="1">
                  <c:v>0.82536152798667006</c:v>
                </c:pt>
                <c:pt idx="2">
                  <c:v>0.73187613019862219</c:v>
                </c:pt>
                <c:pt idx="3">
                  <c:v>0.65362758123719233</c:v>
                </c:pt>
                <c:pt idx="4">
                  <c:v>0.66378469407630691</c:v>
                </c:pt>
                <c:pt idx="5">
                  <c:v>0.65830932928567409</c:v>
                </c:pt>
                <c:pt idx="6">
                  <c:v>0.6082081089475686</c:v>
                </c:pt>
                <c:pt idx="7">
                  <c:v>0.57609198635317893</c:v>
                </c:pt>
                <c:pt idx="8">
                  <c:v>0.55663525913715339</c:v>
                </c:pt>
                <c:pt idx="9">
                  <c:v>0.4405210383729648</c:v>
                </c:pt>
                <c:pt idx="10">
                  <c:v>0.35660216139667572</c:v>
                </c:pt>
                <c:pt idx="11">
                  <c:v>0.28650924106609976</c:v>
                </c:pt>
                <c:pt idx="12">
                  <c:v>0.2282751679143718</c:v>
                </c:pt>
                <c:pt idx="13">
                  <c:v>0.17907167862235104</c:v>
                </c:pt>
                <c:pt idx="14">
                  <c:v>0.14867752471274859</c:v>
                </c:pt>
                <c:pt idx="15">
                  <c:v>0.12567260997354887</c:v>
                </c:pt>
                <c:pt idx="16">
                  <c:v>9.5485069420914365E-2</c:v>
                </c:pt>
                <c:pt idx="17">
                  <c:v>6.5786173252341207E-2</c:v>
                </c:pt>
                <c:pt idx="18">
                  <c:v>3.298370701515211E-2</c:v>
                </c:pt>
                <c:pt idx="19">
                  <c:v>2.0954229534638127E-2</c:v>
                </c:pt>
                <c:pt idx="20">
                  <c:v>7.7941053930109866E-3</c:v>
                </c:pt>
                <c:pt idx="21">
                  <c:v>2.4280098051724171E-3</c:v>
                </c:pt>
                <c:pt idx="22">
                  <c:v>1.2095416675846724E-3</c:v>
                </c:pt>
                <c:pt idx="23">
                  <c:v>7.9108552910324599E-4</c:v>
                </c:pt>
                <c:pt idx="24">
                  <c:v>4.8021622156464147E-4</c:v>
                </c:pt>
                <c:pt idx="25">
                  <c:v>3.3380496884921807E-4</c:v>
                </c:pt>
              </c:numCache>
            </c:numRef>
          </c:val>
          <c:extLst>
            <c:ext xmlns:c16="http://schemas.microsoft.com/office/drawing/2014/chart" uri="{C3380CC4-5D6E-409C-BE32-E72D297353CC}">
              <c16:uniqueId val="{00000005-B6F2-4899-8202-B9E179500628}"/>
            </c:ext>
          </c:extLst>
        </c:ser>
        <c:ser>
          <c:idx val="1"/>
          <c:order val="1"/>
          <c:tx>
            <c:strRef>
              <c:f>'Cuadros 5.1 - 5.2'!$B$7</c:f>
              <c:strCache>
                <c:ptCount val="1"/>
                <c:pt idx="0">
                  <c:v>Crédito Directo (CCD)</c:v>
                </c:pt>
              </c:strCache>
            </c:strRef>
          </c:tx>
          <c:spPr>
            <a:solidFill>
              <a:srgbClr val="00B050"/>
            </a:solidFill>
            <a:ln>
              <a:solidFill>
                <a:srgbClr val="00B050"/>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B6F2-4899-8202-B9E179500628}"/>
                </c:ext>
              </c:extLst>
            </c:dLbl>
            <c:numFmt formatCode="0.0%" sourceLinked="0"/>
            <c:spPr>
              <a:noFill/>
              <a:ln>
                <a:noFill/>
              </a:ln>
              <a:effectLst/>
            </c:spPr>
            <c:txPr>
              <a:bodyPr wrap="square" lIns="38100" tIns="19050" rIns="38100" bIns="19050" anchor="ctr">
                <a:spAutoFit/>
              </a:bodyPr>
              <a:lstStyle/>
              <a:p>
                <a:pPr>
                  <a:defRPr sz="1200" b="1">
                    <a:latin typeface="Arial" panose="020B0604020202020204" pitchFamily="34" charset="0"/>
                    <a:cs typeface="Arial" panose="020B0604020202020204" pitchFamily="34" charset="0"/>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'Cuadros 5.1 - 5.2'!$C$6:$AB$6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'Cuadros 5.1 - 5.2'!$C$7:$AB$7</c:f>
              <c:numCache>
                <c:formatCode>0.0%</c:formatCode>
                <c:ptCount val="26"/>
                <c:pt idx="0">
                  <c:v>0</c:v>
                </c:pt>
                <c:pt idx="1">
                  <c:v>0.17243230821550384</c:v>
                </c:pt>
                <c:pt idx="2">
                  <c:v>0.26456934878343202</c:v>
                </c:pt>
                <c:pt idx="3">
                  <c:v>0.34171567545657217</c:v>
                </c:pt>
                <c:pt idx="4">
                  <c:v>0.33060922311195196</c:v>
                </c:pt>
                <c:pt idx="5">
                  <c:v>0.33298035859587183</c:v>
                </c:pt>
                <c:pt idx="6">
                  <c:v>0.36525356135390197</c:v>
                </c:pt>
                <c:pt idx="7">
                  <c:v>0.36723875571139597</c:v>
                </c:pt>
                <c:pt idx="8">
                  <c:v>0.35711128382600388</c:v>
                </c:pt>
                <c:pt idx="9">
                  <c:v>0.43946558022419824</c:v>
                </c:pt>
                <c:pt idx="10">
                  <c:v>0.47870986170471441</c:v>
                </c:pt>
                <c:pt idx="11">
                  <c:v>0.47350517098941691</c:v>
                </c:pt>
                <c:pt idx="12">
                  <c:v>0.48902026119202452</c:v>
                </c:pt>
                <c:pt idx="13">
                  <c:v>0.51983692490565814</c:v>
                </c:pt>
                <c:pt idx="14">
                  <c:v>0.52920605053855474</c:v>
                </c:pt>
                <c:pt idx="15">
                  <c:v>0.52898981124974098</c:v>
                </c:pt>
                <c:pt idx="16">
                  <c:v>0.51939562812340967</c:v>
                </c:pt>
                <c:pt idx="17">
                  <c:v>0.51631627585639905</c:v>
                </c:pt>
                <c:pt idx="18">
                  <c:v>0.50206431609503033</c:v>
                </c:pt>
                <c:pt idx="19">
                  <c:v>0.45347415709385819</c:v>
                </c:pt>
                <c:pt idx="20">
                  <c:v>0.28863618236930744</c:v>
                </c:pt>
                <c:pt idx="21">
                  <c:v>0.13148793337936115</c:v>
                </c:pt>
                <c:pt idx="22">
                  <c:v>0.10074446340281232</c:v>
                </c:pt>
                <c:pt idx="23">
                  <c:v>7.9370045420084523E-2</c:v>
                </c:pt>
                <c:pt idx="24">
                  <c:v>6.6283120152967195E-2</c:v>
                </c:pt>
                <c:pt idx="25">
                  <c:v>5.7771290102535108E-2</c:v>
                </c:pt>
              </c:numCache>
            </c:numRef>
          </c:val>
          <c:extLst>
            <c:ext xmlns:c16="http://schemas.microsoft.com/office/drawing/2014/chart" uri="{C3380CC4-5D6E-409C-BE32-E72D297353CC}">
              <c16:uniqueId val="{00000007-B6F2-4899-8202-B9E179500628}"/>
            </c:ext>
          </c:extLst>
        </c:ser>
        <c:ser>
          <c:idx val="2"/>
          <c:order val="2"/>
          <c:tx>
            <c:strRef>
              <c:f>'Cuadros 5.1 - 5.2'!$B$14</c:f>
              <c:strCache>
                <c:ptCount val="1"/>
                <c:pt idx="0">
                  <c:v>Pagos Inmediatos (PIN)</c:v>
                </c:pt>
              </c:strCache>
            </c:strRef>
          </c:tx>
          <c:spPr>
            <a:solidFill>
              <a:srgbClr val="FFE18B">
                <a:lumMod val="75000"/>
              </a:srgbClr>
            </a:solidFill>
            <a:ln>
              <a:solidFill>
                <a:srgbClr val="FFE18B">
                  <a:lumMod val="75000"/>
                </a:srgb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B6F2-4899-8202-B9E179500628}"/>
                </c:ext>
              </c:extLst>
            </c:dLbl>
            <c:dLbl>
              <c:idx val="1"/>
              <c:delete val="1"/>
              <c:extLst>
                <c:ext xmlns:c15="http://schemas.microsoft.com/office/drawing/2012/chart" uri="{CE6537A1-D6FC-4f65-9D91-7224C49458BB}"/>
                <c:ext xmlns:c16="http://schemas.microsoft.com/office/drawing/2014/chart" uri="{C3380CC4-5D6E-409C-BE32-E72D297353CC}">
                  <c16:uniqueId val="{00000009-B6F2-4899-8202-B9E179500628}"/>
                </c:ext>
              </c:extLst>
            </c:dLbl>
            <c:dLbl>
              <c:idx val="2"/>
              <c:delete val="1"/>
              <c:extLst>
                <c:ext xmlns:c15="http://schemas.microsoft.com/office/drawing/2012/chart" uri="{CE6537A1-D6FC-4f65-9D91-7224C49458BB}"/>
                <c:ext xmlns:c16="http://schemas.microsoft.com/office/drawing/2014/chart" uri="{C3380CC4-5D6E-409C-BE32-E72D297353CC}">
                  <c16:uniqueId val="{0000000A-B6F2-4899-8202-B9E179500628}"/>
                </c:ext>
              </c:extLst>
            </c:dLbl>
            <c:dLbl>
              <c:idx val="3"/>
              <c:delete val="1"/>
              <c:extLst>
                <c:ext xmlns:c15="http://schemas.microsoft.com/office/drawing/2012/chart" uri="{CE6537A1-D6FC-4f65-9D91-7224C49458BB}"/>
                <c:ext xmlns:c16="http://schemas.microsoft.com/office/drawing/2014/chart" uri="{C3380CC4-5D6E-409C-BE32-E72D297353CC}">
                  <c16:uniqueId val="{0000000B-B6F2-4899-8202-B9E179500628}"/>
                </c:ext>
              </c:extLst>
            </c:dLbl>
            <c:dLbl>
              <c:idx val="4"/>
              <c:delete val="1"/>
              <c:extLst>
                <c:ext xmlns:c15="http://schemas.microsoft.com/office/drawing/2012/chart" uri="{CE6537A1-D6FC-4f65-9D91-7224C49458BB}"/>
                <c:ext xmlns:c16="http://schemas.microsoft.com/office/drawing/2014/chart" uri="{C3380CC4-5D6E-409C-BE32-E72D297353CC}">
                  <c16:uniqueId val="{0000000C-B6F2-4899-8202-B9E179500628}"/>
                </c:ext>
              </c:extLst>
            </c:dLbl>
            <c:dLbl>
              <c:idx val="5"/>
              <c:delete val="1"/>
              <c:extLst>
                <c:ext xmlns:c15="http://schemas.microsoft.com/office/drawing/2012/chart" uri="{CE6537A1-D6FC-4f65-9D91-7224C49458BB}"/>
                <c:ext xmlns:c16="http://schemas.microsoft.com/office/drawing/2014/chart" uri="{C3380CC4-5D6E-409C-BE32-E72D297353CC}">
                  <c16:uniqueId val="{0000000D-B6F2-4899-8202-B9E179500628}"/>
                </c:ext>
              </c:extLst>
            </c:dLbl>
            <c:dLbl>
              <c:idx val="6"/>
              <c:delete val="1"/>
              <c:extLst>
                <c:ext xmlns:c15="http://schemas.microsoft.com/office/drawing/2012/chart" uri="{CE6537A1-D6FC-4f65-9D91-7224C49458BB}"/>
                <c:ext xmlns:c16="http://schemas.microsoft.com/office/drawing/2014/chart" uri="{C3380CC4-5D6E-409C-BE32-E72D297353CC}">
                  <c16:uniqueId val="{0000000E-B6F2-4899-8202-B9E179500628}"/>
                </c:ext>
              </c:extLst>
            </c:dLbl>
            <c:dLbl>
              <c:idx val="7"/>
              <c:delete val="1"/>
              <c:extLst>
                <c:ext xmlns:c15="http://schemas.microsoft.com/office/drawing/2012/chart" uri="{CE6537A1-D6FC-4f65-9D91-7224C49458BB}"/>
                <c:ext xmlns:c16="http://schemas.microsoft.com/office/drawing/2014/chart" uri="{C3380CC4-5D6E-409C-BE32-E72D297353CC}">
                  <c16:uniqueId val="{0000000F-B6F2-4899-8202-B9E179500628}"/>
                </c:ext>
              </c:extLst>
            </c:dLbl>
            <c:numFmt formatCode="0.0%" sourceLinked="0"/>
            <c:spPr>
              <a:noFill/>
              <a:ln>
                <a:noFill/>
              </a:ln>
              <a:effectLst/>
            </c:spPr>
            <c:txPr>
              <a:bodyPr wrap="square" lIns="38100" tIns="19050" rIns="38100" bIns="19050" anchor="ctr">
                <a:spAutoFit/>
              </a:bodyPr>
              <a:lstStyle/>
              <a:p>
                <a:pPr>
                  <a:defRPr sz="1200" b="1">
                    <a:latin typeface="Arial" panose="020B0604020202020204" pitchFamily="34" charset="0"/>
                    <a:cs typeface="Arial" panose="020B0604020202020204" pitchFamily="34" charset="0"/>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'Cuadros 5.1 - 5.2'!$C$6:$AB$6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'Cuadros 5.1 - 5.2'!$C$14:$AB$14</c:f>
              <c:numCache>
                <c:formatCode>0.0%</c:formatCode>
                <c:ptCount val="26"/>
                <c:pt idx="0">
                  <c:v>2.7366740401064997E-4</c:v>
                </c:pt>
                <c:pt idx="1">
                  <c:v>2.2049543172055022E-3</c:v>
                </c:pt>
                <c:pt idx="2">
                  <c:v>3.4246568687998371E-3</c:v>
                </c:pt>
                <c:pt idx="3">
                  <c:v>4.1141261512824554E-3</c:v>
                </c:pt>
                <c:pt idx="4">
                  <c:v>4.779284235619876E-3</c:v>
                </c:pt>
                <c:pt idx="5">
                  <c:v>6.4697499862960122E-3</c:v>
                </c:pt>
                <c:pt idx="6">
                  <c:v>9.3187406808494366E-3</c:v>
                </c:pt>
                <c:pt idx="7">
                  <c:v>3.0326938338442019E-2</c:v>
                </c:pt>
                <c:pt idx="8">
                  <c:v>5.48340090900786E-2</c:v>
                </c:pt>
                <c:pt idx="9">
                  <c:v>8.2438760667039035E-2</c:v>
                </c:pt>
                <c:pt idx="10">
                  <c:v>0.11473648400636088</c:v>
                </c:pt>
                <c:pt idx="11">
                  <c:v>0.18816226283591472</c:v>
                </c:pt>
                <c:pt idx="12">
                  <c:v>0.22879132394308882</c:v>
                </c:pt>
                <c:pt idx="13">
                  <c:v>0.24498304666382537</c:v>
                </c:pt>
                <c:pt idx="14">
                  <c:v>0.25508715928838493</c:v>
                </c:pt>
                <c:pt idx="15">
                  <c:v>0.26260170855034437</c:v>
                </c:pt>
                <c:pt idx="16">
                  <c:v>0.28170633670970513</c:v>
                </c:pt>
                <c:pt idx="17">
                  <c:v>0.28872530512721761</c:v>
                </c:pt>
                <c:pt idx="18">
                  <c:v>0.29763224969820889</c:v>
                </c:pt>
                <c:pt idx="19">
                  <c:v>0.28752947182966415</c:v>
                </c:pt>
                <c:pt idx="20">
                  <c:v>0.18279376461832139</c:v>
                </c:pt>
                <c:pt idx="21">
                  <c:v>8.6353526142845208E-2</c:v>
                </c:pt>
                <c:pt idx="22">
                  <c:v>6.0496359961757923E-2</c:v>
                </c:pt>
                <c:pt idx="23">
                  <c:v>4.8980441409058446E-2</c:v>
                </c:pt>
                <c:pt idx="24">
                  <c:v>4.3865539020560791E-2</c:v>
                </c:pt>
                <c:pt idx="25">
                  <c:v>4.1392811700578389E-2</c:v>
                </c:pt>
              </c:numCache>
            </c:numRef>
          </c:val>
          <c:extLst>
            <c:ext xmlns:c16="http://schemas.microsoft.com/office/drawing/2014/chart" uri="{C3380CC4-5D6E-409C-BE32-E72D297353CC}">
              <c16:uniqueId val="{00000010-B6F2-4899-8202-B9E179500628}"/>
            </c:ext>
          </c:extLst>
        </c:ser>
        <c:ser>
          <c:idx val="3"/>
          <c:order val="3"/>
          <c:tx>
            <c:strRef>
              <c:f>'Cuadros 5.1 - 5.2'!$B$18</c:f>
              <c:strCache>
                <c:ptCount val="1"/>
                <c:pt idx="0">
                  <c:v>Débitos Inmediatos (DTR)</c:v>
                </c:pt>
              </c:strCache>
            </c:strRef>
          </c:tx>
          <c:spPr>
            <a:solidFill>
              <a:srgbClr val="FEAA5E">
                <a:lumMod val="75000"/>
              </a:srgbClr>
            </a:solidFill>
            <a:ln>
              <a:solidFill>
                <a:srgbClr val="FEAA5E">
                  <a:lumMod val="75000"/>
                </a:srgb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1-B6F2-4899-8202-B9E179500628}"/>
                </c:ext>
              </c:extLst>
            </c:dLbl>
            <c:dLbl>
              <c:idx val="1"/>
              <c:delete val="1"/>
              <c:extLst>
                <c:ext xmlns:c15="http://schemas.microsoft.com/office/drawing/2012/chart" uri="{CE6537A1-D6FC-4f65-9D91-7224C49458BB}"/>
                <c:ext xmlns:c16="http://schemas.microsoft.com/office/drawing/2014/chart" uri="{C3380CC4-5D6E-409C-BE32-E72D297353CC}">
                  <c16:uniqueId val="{00000012-B6F2-4899-8202-B9E179500628}"/>
                </c:ext>
              </c:extLst>
            </c:dLbl>
            <c:dLbl>
              <c:idx val="2"/>
              <c:delete val="1"/>
              <c:extLst>
                <c:ext xmlns:c15="http://schemas.microsoft.com/office/drawing/2012/chart" uri="{CE6537A1-D6FC-4f65-9D91-7224C49458BB}"/>
                <c:ext xmlns:c16="http://schemas.microsoft.com/office/drawing/2014/chart" uri="{C3380CC4-5D6E-409C-BE32-E72D297353CC}">
                  <c16:uniqueId val="{00000013-B6F2-4899-8202-B9E179500628}"/>
                </c:ext>
              </c:extLst>
            </c:dLbl>
            <c:dLbl>
              <c:idx val="3"/>
              <c:delete val="1"/>
              <c:extLst>
                <c:ext xmlns:c15="http://schemas.microsoft.com/office/drawing/2012/chart" uri="{CE6537A1-D6FC-4f65-9D91-7224C49458BB}"/>
                <c:ext xmlns:c16="http://schemas.microsoft.com/office/drawing/2014/chart" uri="{C3380CC4-5D6E-409C-BE32-E72D297353CC}">
                  <c16:uniqueId val="{00000014-B6F2-4899-8202-B9E179500628}"/>
                </c:ext>
              </c:extLst>
            </c:dLbl>
            <c:dLbl>
              <c:idx val="4"/>
              <c:delete val="1"/>
              <c:extLst>
                <c:ext xmlns:c15="http://schemas.microsoft.com/office/drawing/2012/chart" uri="{CE6537A1-D6FC-4f65-9D91-7224C49458BB}"/>
                <c:ext xmlns:c16="http://schemas.microsoft.com/office/drawing/2014/chart" uri="{C3380CC4-5D6E-409C-BE32-E72D297353CC}">
                  <c16:uniqueId val="{00000015-B6F2-4899-8202-B9E179500628}"/>
                </c:ext>
              </c:extLst>
            </c:dLbl>
            <c:dLbl>
              <c:idx val="5"/>
              <c:delete val="1"/>
              <c:extLst>
                <c:ext xmlns:c15="http://schemas.microsoft.com/office/drawing/2012/chart" uri="{CE6537A1-D6FC-4f65-9D91-7224C49458BB}"/>
                <c:ext xmlns:c16="http://schemas.microsoft.com/office/drawing/2014/chart" uri="{C3380CC4-5D6E-409C-BE32-E72D297353CC}">
                  <c16:uniqueId val="{00000016-B6F2-4899-8202-B9E179500628}"/>
                </c:ext>
              </c:extLst>
            </c:dLbl>
            <c:dLbl>
              <c:idx val="6"/>
              <c:delete val="1"/>
              <c:extLst>
                <c:ext xmlns:c15="http://schemas.microsoft.com/office/drawing/2012/chart" uri="{CE6537A1-D6FC-4f65-9D91-7224C49458BB}"/>
                <c:ext xmlns:c16="http://schemas.microsoft.com/office/drawing/2014/chart" uri="{C3380CC4-5D6E-409C-BE32-E72D297353CC}">
                  <c16:uniqueId val="{00000017-B6F2-4899-8202-B9E179500628}"/>
                </c:ext>
              </c:extLst>
            </c:dLbl>
            <c:dLbl>
              <c:idx val="7"/>
              <c:delete val="1"/>
              <c:extLst>
                <c:ext xmlns:c15="http://schemas.microsoft.com/office/drawing/2012/chart" uri="{CE6537A1-D6FC-4f65-9D91-7224C49458BB}"/>
                <c:ext xmlns:c16="http://schemas.microsoft.com/office/drawing/2014/chart" uri="{C3380CC4-5D6E-409C-BE32-E72D297353CC}">
                  <c16:uniqueId val="{00000018-B6F2-4899-8202-B9E179500628}"/>
                </c:ext>
              </c:extLst>
            </c:dLbl>
            <c:dLbl>
              <c:idx val="8"/>
              <c:delete val="1"/>
              <c:extLst>
                <c:ext xmlns:c15="http://schemas.microsoft.com/office/drawing/2012/chart" uri="{CE6537A1-D6FC-4f65-9D91-7224C49458BB}"/>
                <c:ext xmlns:c16="http://schemas.microsoft.com/office/drawing/2014/chart" uri="{C3380CC4-5D6E-409C-BE32-E72D297353CC}">
                  <c16:uniqueId val="{00000019-B6F2-4899-8202-B9E179500628}"/>
                </c:ext>
              </c:extLst>
            </c:dLbl>
            <c:dLbl>
              <c:idx val="9"/>
              <c:delete val="1"/>
              <c:extLst>
                <c:ext xmlns:c15="http://schemas.microsoft.com/office/drawing/2012/chart" uri="{CE6537A1-D6FC-4f65-9D91-7224C49458BB}"/>
                <c:ext xmlns:c16="http://schemas.microsoft.com/office/drawing/2014/chart" uri="{C3380CC4-5D6E-409C-BE32-E72D297353CC}">
                  <c16:uniqueId val="{0000001A-B6F2-4899-8202-B9E179500628}"/>
                </c:ext>
              </c:extLst>
            </c:dLbl>
            <c:dLbl>
              <c:idx val="10"/>
              <c:delete val="1"/>
              <c:extLst>
                <c:ext xmlns:c15="http://schemas.microsoft.com/office/drawing/2012/chart" uri="{CE6537A1-D6FC-4f65-9D91-7224C49458BB}"/>
                <c:ext xmlns:c16="http://schemas.microsoft.com/office/drawing/2014/chart" uri="{C3380CC4-5D6E-409C-BE32-E72D297353CC}">
                  <c16:uniqueId val="{0000001B-B6F2-4899-8202-B9E179500628}"/>
                </c:ext>
              </c:extLst>
            </c:dLbl>
            <c:dLbl>
              <c:idx val="11"/>
              <c:delete val="1"/>
              <c:extLst>
                <c:ext xmlns:c15="http://schemas.microsoft.com/office/drawing/2012/chart" uri="{CE6537A1-D6FC-4f65-9D91-7224C49458BB}"/>
                <c:ext xmlns:c16="http://schemas.microsoft.com/office/drawing/2014/chart" uri="{C3380CC4-5D6E-409C-BE32-E72D297353CC}">
                  <c16:uniqueId val="{0000001C-B6F2-4899-8202-B9E179500628}"/>
                </c:ext>
              </c:extLst>
            </c:dLbl>
            <c:numFmt formatCode="0.0%" sourceLinked="0"/>
            <c:spPr>
              <a:noFill/>
              <a:ln>
                <a:noFill/>
              </a:ln>
              <a:effectLst/>
            </c:spPr>
            <c:txPr>
              <a:bodyPr wrap="square" lIns="38100" tIns="19050" rIns="38100" bIns="19050" anchor="ctr">
                <a:spAutoFit/>
              </a:bodyPr>
              <a:lstStyle/>
              <a:p>
                <a:pPr>
                  <a:defRPr sz="1200" b="1">
                    <a:latin typeface="Arial" panose="020B0604020202020204" pitchFamily="34" charset="0"/>
                    <a:cs typeface="Arial" panose="020B0604020202020204" pitchFamily="34" charset="0"/>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'Cuadros 5.1 - 5.2'!$C$6:$AB$6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'Cuadros 5.1 - 5.2'!$C$18:$AB$18</c:f>
              <c:numCache>
                <c:formatCode>0.0%</c:formatCode>
                <c:ptCount val="26"/>
                <c:pt idx="0">
                  <c:v>0</c:v>
                </c:pt>
                <c:pt idx="1">
                  <c:v>0</c:v>
                </c:pt>
                <c:pt idx="2">
                  <c:v>0</c:v>
                </c:pt>
                <c:pt idx="3">
                  <c:v>0</c:v>
                </c:pt>
                <c:pt idx="4">
                  <c:v>0</c:v>
                </c:pt>
                <c:pt idx="5">
                  <c:v>1.3014161978647815E-3</c:v>
                </c:pt>
                <c:pt idx="6">
                  <c:v>1.5961460046556662E-2</c:v>
                </c:pt>
                <c:pt idx="7">
                  <c:v>2.4256117520998575E-2</c:v>
                </c:pt>
                <c:pt idx="8">
                  <c:v>2.8453478207420922E-2</c:v>
                </c:pt>
                <c:pt idx="9">
                  <c:v>3.3768567443166371E-2</c:v>
                </c:pt>
                <c:pt idx="10">
                  <c:v>4.4446765402411624E-2</c:v>
                </c:pt>
                <c:pt idx="11">
                  <c:v>4.6225584272322137E-2</c:v>
                </c:pt>
                <c:pt idx="12">
                  <c:v>4.7322117146496263E-2</c:v>
                </c:pt>
                <c:pt idx="13">
                  <c:v>4.8716538467036018E-2</c:v>
                </c:pt>
                <c:pt idx="14">
                  <c:v>5.8762412693389117E-2</c:v>
                </c:pt>
                <c:pt idx="15">
                  <c:v>7.3256621866841912E-2</c:v>
                </c:pt>
                <c:pt idx="16">
                  <c:v>9.0710685731673443E-2</c:v>
                </c:pt>
                <c:pt idx="17">
                  <c:v>0.10993917061216406</c:v>
                </c:pt>
                <c:pt idx="18">
                  <c:v>0.13459172339471709</c:v>
                </c:pt>
                <c:pt idx="19">
                  <c:v>0.16422289912384772</c:v>
                </c:pt>
                <c:pt idx="20">
                  <c:v>0.1396312931450169</c:v>
                </c:pt>
                <c:pt idx="21">
                  <c:v>9.7564249746172282E-2</c:v>
                </c:pt>
                <c:pt idx="22">
                  <c:v>9.0021307874344494E-2</c:v>
                </c:pt>
                <c:pt idx="23">
                  <c:v>8.6896143936707804E-2</c:v>
                </c:pt>
                <c:pt idx="24">
                  <c:v>9.0791826345034715E-2</c:v>
                </c:pt>
                <c:pt idx="25">
                  <c:v>9.4491844754815632E-2</c:v>
                </c:pt>
              </c:numCache>
            </c:numRef>
          </c:val>
          <c:extLst>
            <c:ext xmlns:c16="http://schemas.microsoft.com/office/drawing/2014/chart" uri="{C3380CC4-5D6E-409C-BE32-E72D297353CC}">
              <c16:uniqueId val="{0000001D-B6F2-4899-8202-B9E179500628}"/>
            </c:ext>
          </c:extLst>
        </c:ser>
        <c:ser>
          <c:idx val="4"/>
          <c:order val="4"/>
          <c:tx>
            <c:strRef>
              <c:f>'Cuadros 5.1 - 5.2'!$B$22</c:f>
              <c:strCache>
                <c:ptCount val="1"/>
                <c:pt idx="0">
                  <c:v>Débito Directo (CDD)</c:v>
                </c:pt>
              </c:strCache>
            </c:strRef>
          </c:tx>
          <c:spPr>
            <a:solidFill>
              <a:srgbClr val="FF0000"/>
            </a:solidFill>
            <a:ln>
              <a:solidFill>
                <a:srgbClr val="FF0000"/>
              </a:solidFill>
            </a:ln>
          </c:spPr>
          <c:invertIfNegative val="0"/>
          <c:cat>
            <c:numRef>
              <c:f>'Cuadros 5.1 - 5.2'!$C$6:$AB$6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'Cuadros 5.1 - 5.2'!$C$22:$AB$22</c:f>
              <c:numCache>
                <c:formatCode>0.0%</c:formatCode>
                <c:ptCount val="26"/>
                <c:pt idx="0">
                  <c:v>0</c:v>
                </c:pt>
                <c:pt idx="1">
                  <c:v>1.2094806205631626E-6</c:v>
                </c:pt>
                <c:pt idx="2">
                  <c:v>1.2986414914596347E-4</c:v>
                </c:pt>
                <c:pt idx="3">
                  <c:v>5.4261715495304791E-4</c:v>
                </c:pt>
                <c:pt idx="4">
                  <c:v>8.2679857612121194E-4</c:v>
                </c:pt>
                <c:pt idx="5">
                  <c:v>9.3914593429322293E-4</c:v>
                </c:pt>
                <c:pt idx="6">
                  <c:v>1.2581289711232713E-3</c:v>
                </c:pt>
                <c:pt idx="7">
                  <c:v>2.0862020759845109E-3</c:v>
                </c:pt>
                <c:pt idx="8">
                  <c:v>2.9659697393432465E-3</c:v>
                </c:pt>
                <c:pt idx="9">
                  <c:v>3.8060532926315663E-3</c:v>
                </c:pt>
                <c:pt idx="10">
                  <c:v>5.5047274898373565E-3</c:v>
                </c:pt>
                <c:pt idx="11">
                  <c:v>5.5977408362464275E-3</c:v>
                </c:pt>
                <c:pt idx="12">
                  <c:v>6.591129804018621E-3</c:v>
                </c:pt>
                <c:pt idx="13">
                  <c:v>7.3918113411294648E-3</c:v>
                </c:pt>
                <c:pt idx="14">
                  <c:v>8.2668527669226156E-3</c:v>
                </c:pt>
                <c:pt idx="15">
                  <c:v>8.6936087672960516E-3</c:v>
                </c:pt>
                <c:pt idx="16">
                  <c:v>9.244614879687689E-3</c:v>
                </c:pt>
                <c:pt idx="17">
                  <c:v>1.0638372730655375E-2</c:v>
                </c:pt>
                <c:pt idx="18">
                  <c:v>1.3699994400216662E-2</c:v>
                </c:pt>
                <c:pt idx="19">
                  <c:v>1.5315644067778912E-2</c:v>
                </c:pt>
                <c:pt idx="20">
                  <c:v>6.9284971130298533E-3</c:v>
                </c:pt>
                <c:pt idx="21">
                  <c:v>3.3423924908456779E-3</c:v>
                </c:pt>
                <c:pt idx="22">
                  <c:v>2.2768227103302373E-3</c:v>
                </c:pt>
                <c:pt idx="23">
                  <c:v>1.9589783591438511E-3</c:v>
                </c:pt>
                <c:pt idx="24">
                  <c:v>2.0885741507479716E-3</c:v>
                </c:pt>
                <c:pt idx="25">
                  <c:v>1.8140626940438163E-3</c:v>
                </c:pt>
              </c:numCache>
            </c:numRef>
          </c:val>
          <c:extLst>
            <c:ext xmlns:c16="http://schemas.microsoft.com/office/drawing/2014/chart" uri="{C3380CC4-5D6E-409C-BE32-E72D297353CC}">
              <c16:uniqueId val="{0000001E-B6F2-4899-8202-B9E179500628}"/>
            </c:ext>
          </c:extLst>
        </c:ser>
        <c:ser>
          <c:idx val="5"/>
          <c:order val="5"/>
          <c:tx>
            <c:strRef>
              <c:f>'Cuadros 5.1 - 5.2'!$B$25</c:f>
              <c:strCache>
                <c:ptCount val="1"/>
                <c:pt idx="0">
                  <c:v>Monedero Bancario (Sinpe Móvil)</c:v>
                </c:pt>
              </c:strCache>
            </c:strRef>
          </c:tx>
          <c:spPr>
            <a:solidFill>
              <a:srgbClr val="7030A0"/>
            </a:solidFill>
            <a:ln>
              <a:solidFill>
                <a:srgbClr val="7030A0"/>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3-B6F2-4899-8202-B9E179500628}"/>
                </c:ext>
              </c:extLst>
            </c:dLbl>
            <c:dLbl>
              <c:idx val="1"/>
              <c:delete val="1"/>
              <c:extLst>
                <c:ext xmlns:c15="http://schemas.microsoft.com/office/drawing/2012/chart" uri="{CE6537A1-D6FC-4f65-9D91-7224C49458BB}"/>
                <c:ext xmlns:c16="http://schemas.microsoft.com/office/drawing/2014/chart" uri="{C3380CC4-5D6E-409C-BE32-E72D297353CC}">
                  <c16:uniqueId val="{00000032-B6F2-4899-8202-B9E179500628}"/>
                </c:ext>
              </c:extLst>
            </c:dLbl>
            <c:dLbl>
              <c:idx val="2"/>
              <c:delete val="1"/>
              <c:extLst>
                <c:ext xmlns:c15="http://schemas.microsoft.com/office/drawing/2012/chart" uri="{CE6537A1-D6FC-4f65-9D91-7224C49458BB}"/>
                <c:ext xmlns:c16="http://schemas.microsoft.com/office/drawing/2014/chart" uri="{C3380CC4-5D6E-409C-BE32-E72D297353CC}">
                  <c16:uniqueId val="{00000031-B6F2-4899-8202-B9E179500628}"/>
                </c:ext>
              </c:extLst>
            </c:dLbl>
            <c:dLbl>
              <c:idx val="3"/>
              <c:delete val="1"/>
              <c:extLst>
                <c:ext xmlns:c15="http://schemas.microsoft.com/office/drawing/2012/chart" uri="{CE6537A1-D6FC-4f65-9D91-7224C49458BB}"/>
                <c:ext xmlns:c16="http://schemas.microsoft.com/office/drawing/2014/chart" uri="{C3380CC4-5D6E-409C-BE32-E72D297353CC}">
                  <c16:uniqueId val="{00000030-B6F2-4899-8202-B9E179500628}"/>
                </c:ext>
              </c:extLst>
            </c:dLbl>
            <c:dLbl>
              <c:idx val="4"/>
              <c:delete val="1"/>
              <c:extLst>
                <c:ext xmlns:c15="http://schemas.microsoft.com/office/drawing/2012/chart" uri="{CE6537A1-D6FC-4f65-9D91-7224C49458BB}"/>
                <c:ext xmlns:c16="http://schemas.microsoft.com/office/drawing/2014/chart" uri="{C3380CC4-5D6E-409C-BE32-E72D297353CC}">
                  <c16:uniqueId val="{0000002F-B6F2-4899-8202-B9E179500628}"/>
                </c:ext>
              </c:extLst>
            </c:dLbl>
            <c:dLbl>
              <c:idx val="5"/>
              <c:delete val="1"/>
              <c:extLst>
                <c:ext xmlns:c15="http://schemas.microsoft.com/office/drawing/2012/chart" uri="{CE6537A1-D6FC-4f65-9D91-7224C49458BB}"/>
                <c:ext xmlns:c16="http://schemas.microsoft.com/office/drawing/2014/chart" uri="{C3380CC4-5D6E-409C-BE32-E72D297353CC}">
                  <c16:uniqueId val="{0000002E-B6F2-4899-8202-B9E179500628}"/>
                </c:ext>
              </c:extLst>
            </c:dLbl>
            <c:dLbl>
              <c:idx val="6"/>
              <c:delete val="1"/>
              <c:extLst>
                <c:ext xmlns:c15="http://schemas.microsoft.com/office/drawing/2012/chart" uri="{CE6537A1-D6FC-4f65-9D91-7224C49458BB}"/>
                <c:ext xmlns:c16="http://schemas.microsoft.com/office/drawing/2014/chart" uri="{C3380CC4-5D6E-409C-BE32-E72D297353CC}">
                  <c16:uniqueId val="{0000002D-B6F2-4899-8202-B9E179500628}"/>
                </c:ext>
              </c:extLst>
            </c:dLbl>
            <c:dLbl>
              <c:idx val="7"/>
              <c:delete val="1"/>
              <c:extLst>
                <c:ext xmlns:c15="http://schemas.microsoft.com/office/drawing/2012/chart" uri="{CE6537A1-D6FC-4f65-9D91-7224C49458BB}"/>
                <c:ext xmlns:c16="http://schemas.microsoft.com/office/drawing/2014/chart" uri="{C3380CC4-5D6E-409C-BE32-E72D297353CC}">
                  <c16:uniqueId val="{0000002C-B6F2-4899-8202-B9E179500628}"/>
                </c:ext>
              </c:extLst>
            </c:dLbl>
            <c:dLbl>
              <c:idx val="8"/>
              <c:delete val="1"/>
              <c:extLst>
                <c:ext xmlns:c15="http://schemas.microsoft.com/office/drawing/2012/chart" uri="{CE6537A1-D6FC-4f65-9D91-7224C49458BB}"/>
                <c:ext xmlns:c16="http://schemas.microsoft.com/office/drawing/2014/chart" uri="{C3380CC4-5D6E-409C-BE32-E72D297353CC}">
                  <c16:uniqueId val="{0000002B-B6F2-4899-8202-B9E179500628}"/>
                </c:ext>
              </c:extLst>
            </c:dLbl>
            <c:dLbl>
              <c:idx val="9"/>
              <c:delete val="1"/>
              <c:extLst>
                <c:ext xmlns:c15="http://schemas.microsoft.com/office/drawing/2012/chart" uri="{CE6537A1-D6FC-4f65-9D91-7224C49458BB}"/>
                <c:ext xmlns:c16="http://schemas.microsoft.com/office/drawing/2014/chart" uri="{C3380CC4-5D6E-409C-BE32-E72D297353CC}">
                  <c16:uniqueId val="{0000002A-B6F2-4899-8202-B9E179500628}"/>
                </c:ext>
              </c:extLst>
            </c:dLbl>
            <c:dLbl>
              <c:idx val="10"/>
              <c:delete val="1"/>
              <c:extLst>
                <c:ext xmlns:c15="http://schemas.microsoft.com/office/drawing/2012/chart" uri="{CE6537A1-D6FC-4f65-9D91-7224C49458BB}"/>
                <c:ext xmlns:c16="http://schemas.microsoft.com/office/drawing/2014/chart" uri="{C3380CC4-5D6E-409C-BE32-E72D297353CC}">
                  <c16:uniqueId val="{00000029-B6F2-4899-8202-B9E179500628}"/>
                </c:ext>
              </c:extLst>
            </c:dLbl>
            <c:dLbl>
              <c:idx val="11"/>
              <c:delete val="1"/>
              <c:extLst>
                <c:ext xmlns:c15="http://schemas.microsoft.com/office/drawing/2012/chart" uri="{CE6537A1-D6FC-4f65-9D91-7224C49458BB}"/>
                <c:ext xmlns:c16="http://schemas.microsoft.com/office/drawing/2014/chart" uri="{C3380CC4-5D6E-409C-BE32-E72D297353CC}">
                  <c16:uniqueId val="{00000028-B6F2-4899-8202-B9E179500628}"/>
                </c:ext>
              </c:extLst>
            </c:dLbl>
            <c:dLbl>
              <c:idx val="12"/>
              <c:delete val="1"/>
              <c:extLst>
                <c:ext xmlns:c15="http://schemas.microsoft.com/office/drawing/2012/chart" uri="{CE6537A1-D6FC-4f65-9D91-7224C49458BB}"/>
                <c:ext xmlns:c16="http://schemas.microsoft.com/office/drawing/2014/chart" uri="{C3380CC4-5D6E-409C-BE32-E72D297353CC}">
                  <c16:uniqueId val="{00000027-B6F2-4899-8202-B9E179500628}"/>
                </c:ext>
              </c:extLst>
            </c:dLbl>
            <c:dLbl>
              <c:idx val="13"/>
              <c:delete val="1"/>
              <c:extLst>
                <c:ext xmlns:c15="http://schemas.microsoft.com/office/drawing/2012/chart" uri="{CE6537A1-D6FC-4f65-9D91-7224C49458BB}"/>
                <c:ext xmlns:c16="http://schemas.microsoft.com/office/drawing/2014/chart" uri="{C3380CC4-5D6E-409C-BE32-E72D297353CC}">
                  <c16:uniqueId val="{00000026-B6F2-4899-8202-B9E179500628}"/>
                </c:ext>
              </c:extLst>
            </c:dLbl>
            <c:dLbl>
              <c:idx val="14"/>
              <c:delete val="1"/>
              <c:extLst>
                <c:ext xmlns:c15="http://schemas.microsoft.com/office/drawing/2012/chart" uri="{CE6537A1-D6FC-4f65-9D91-7224C49458BB}"/>
                <c:ext xmlns:c16="http://schemas.microsoft.com/office/drawing/2014/chart" uri="{C3380CC4-5D6E-409C-BE32-E72D297353CC}">
                  <c16:uniqueId val="{00000025-B6F2-4899-8202-B9E179500628}"/>
                </c:ext>
              </c:extLst>
            </c:dLbl>
            <c:dLbl>
              <c:idx val="15"/>
              <c:delete val="1"/>
              <c:extLst>
                <c:ext xmlns:c15="http://schemas.microsoft.com/office/drawing/2012/chart" uri="{CE6537A1-D6FC-4f65-9D91-7224C49458BB}"/>
                <c:ext xmlns:c16="http://schemas.microsoft.com/office/drawing/2014/chart" uri="{C3380CC4-5D6E-409C-BE32-E72D297353CC}">
                  <c16:uniqueId val="{00000024-B6F2-4899-8202-B9E179500628}"/>
                </c:ext>
              </c:extLst>
            </c:dLbl>
            <c:dLbl>
              <c:idx val="16"/>
              <c:delete val="1"/>
              <c:extLst>
                <c:ext xmlns:c15="http://schemas.microsoft.com/office/drawing/2012/chart" uri="{CE6537A1-D6FC-4f65-9D91-7224C49458BB}"/>
                <c:ext xmlns:c16="http://schemas.microsoft.com/office/drawing/2014/chart" uri="{C3380CC4-5D6E-409C-BE32-E72D297353CC}">
                  <c16:uniqueId val="{00000023-B6F2-4899-8202-B9E179500628}"/>
                </c:ext>
              </c:extLst>
            </c:dLbl>
            <c:dLbl>
              <c:idx val="17"/>
              <c:delete val="1"/>
              <c:extLst>
                <c:ext xmlns:c15="http://schemas.microsoft.com/office/drawing/2012/chart" uri="{CE6537A1-D6FC-4f65-9D91-7224C49458BB}"/>
                <c:ext xmlns:c16="http://schemas.microsoft.com/office/drawing/2014/chart" uri="{C3380CC4-5D6E-409C-BE32-E72D297353CC}">
                  <c16:uniqueId val="{00000022-B6F2-4899-8202-B9E179500628}"/>
                </c:ext>
              </c:extLst>
            </c:dLbl>
            <c:dLbl>
              <c:idx val="18"/>
              <c:delete val="1"/>
              <c:extLst>
                <c:ext xmlns:c15="http://schemas.microsoft.com/office/drawing/2012/chart" uri="{CE6537A1-D6FC-4f65-9D91-7224C49458BB}"/>
                <c:ext xmlns:c16="http://schemas.microsoft.com/office/drawing/2014/chart" uri="{C3380CC4-5D6E-409C-BE32-E72D297353CC}">
                  <c16:uniqueId val="{00000021-B6F2-4899-8202-B9E179500628}"/>
                </c:ext>
              </c:extLst>
            </c:dLbl>
            <c:numFmt formatCode="0.0%" sourceLinked="0"/>
            <c:spPr>
              <a:noFill/>
              <a:ln>
                <a:noFill/>
              </a:ln>
              <a:effectLst/>
            </c:spPr>
            <c:txPr>
              <a:bodyPr wrap="square" lIns="38100" tIns="19050" rIns="38100" bIns="19050" anchor="ctr">
                <a:spAutoFit/>
              </a:bodyPr>
              <a:lstStyle/>
              <a:p>
                <a:pPr>
                  <a:defRPr sz="1200" b="1">
                    <a:solidFill>
                      <a:schemeClr val="bg1"/>
                    </a:solidFill>
                    <a:latin typeface="Arial "/>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'Cuadros 5.1 - 5.2'!$C$6:$AB$6</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'Cuadros 5.1 - 5.2'!$C$25:$AB$25</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7.8563959222788368E-4</c:v>
                </c:pt>
                <c:pt idx="16">
                  <c:v>3.4576651346097374E-3</c:v>
                </c:pt>
                <c:pt idx="17">
                  <c:v>8.5947024212226324E-3</c:v>
                </c:pt>
                <c:pt idx="18">
                  <c:v>1.902800939667491E-2</c:v>
                </c:pt>
                <c:pt idx="19">
                  <c:v>5.8503598350212897E-2</c:v>
                </c:pt>
                <c:pt idx="20">
                  <c:v>0.37421615736131342</c:v>
                </c:pt>
                <c:pt idx="21">
                  <c:v>0.67882388843560326</c:v>
                </c:pt>
                <c:pt idx="22">
                  <c:v>0.74525150438317034</c:v>
                </c:pt>
                <c:pt idx="23">
                  <c:v>0.78200330534590212</c:v>
                </c:pt>
                <c:pt idx="24">
                  <c:v>0.79649072410912469</c:v>
                </c:pt>
                <c:pt idx="25">
                  <c:v>0.80419618577917784</c:v>
                </c:pt>
              </c:numCache>
            </c:numRef>
          </c:val>
          <c:extLst>
            <c:ext xmlns:c16="http://schemas.microsoft.com/office/drawing/2014/chart" uri="{C3380CC4-5D6E-409C-BE32-E72D297353CC}">
              <c16:uniqueId val="{00000020-B6F2-4899-8202-B9E179500628}"/>
            </c:ext>
          </c:extLst>
        </c:ser>
        <c:dLbls>
          <c:showLegendKey val="0"/>
          <c:showVal val="0"/>
          <c:showCatName val="0"/>
          <c:showSerName val="0"/>
          <c:showPercent val="0"/>
          <c:showBubbleSize val="0"/>
        </c:dLbls>
        <c:gapWidth val="31"/>
        <c:gapDepth val="102"/>
        <c:shape val="box"/>
        <c:axId val="203564856"/>
        <c:axId val="488305448"/>
        <c:axId val="0"/>
      </c:bar3DChart>
      <c:catAx>
        <c:axId val="203564856"/>
        <c:scaling>
          <c:orientation val="minMax"/>
        </c:scaling>
        <c:delete val="0"/>
        <c:axPos val="b"/>
        <c:numFmt formatCode="General" sourceLinked="1"/>
        <c:majorTickMark val="out"/>
        <c:minorTickMark val="none"/>
        <c:tickLblPos val="nextTo"/>
        <c:spPr>
          <a:ln>
            <a:noFill/>
          </a:ln>
        </c:spPr>
        <c:txPr>
          <a:bodyPr rot="0"/>
          <a:lstStyle/>
          <a:p>
            <a:pPr>
              <a:defRPr lang="es-CR" sz="1400" b="1">
                <a:latin typeface="Arial" pitchFamily="34" charset="0"/>
                <a:cs typeface="Arial" pitchFamily="34" charset="0"/>
              </a:defRPr>
            </a:pPr>
            <a:endParaRPr lang="es-CR"/>
          </a:p>
        </c:txPr>
        <c:crossAx val="488305448"/>
        <c:crosses val="autoZero"/>
        <c:auto val="1"/>
        <c:lblAlgn val="ctr"/>
        <c:lblOffset val="100"/>
        <c:noMultiLvlLbl val="0"/>
      </c:catAx>
      <c:valAx>
        <c:axId val="488305448"/>
        <c:scaling>
          <c:orientation val="minMax"/>
        </c:scaling>
        <c:delete val="0"/>
        <c:axPos val="l"/>
        <c:majorGridlines>
          <c:spPr>
            <a:ln>
              <a:solidFill>
                <a:sysClr val="window" lastClr="FFFFFF">
                  <a:lumMod val="75000"/>
                </a:sysClr>
              </a:solidFill>
            </a:ln>
          </c:spPr>
        </c:majorGridlines>
        <c:numFmt formatCode="0%" sourceLinked="1"/>
        <c:majorTickMark val="out"/>
        <c:minorTickMark val="none"/>
        <c:tickLblPos val="nextTo"/>
        <c:spPr>
          <a:ln>
            <a:noFill/>
          </a:ln>
        </c:spPr>
        <c:txPr>
          <a:bodyPr/>
          <a:lstStyle/>
          <a:p>
            <a:pPr algn="ctr">
              <a:defRPr lang="es-CR" sz="1400" b="1" i="0" u="none" strike="noStrike" kern="1200" baseline="0">
                <a:solidFill>
                  <a:prstClr val="black"/>
                </a:solidFill>
                <a:latin typeface="Arial" pitchFamily="34" charset="0"/>
                <a:ea typeface="+mn-ea"/>
                <a:cs typeface="Arial" pitchFamily="34" charset="0"/>
              </a:defRPr>
            </a:pPr>
            <a:endParaRPr lang="es-CR"/>
          </a:p>
        </c:txPr>
        <c:crossAx val="203564856"/>
        <c:crosses val="autoZero"/>
        <c:crossBetween val="between"/>
        <c:majorUnit val="0.2"/>
      </c:valAx>
    </c:plotArea>
    <c:legend>
      <c:legendPos val="b"/>
      <c:layout>
        <c:manualLayout>
          <c:xMode val="edge"/>
          <c:yMode val="edge"/>
          <c:x val="0.12177425478672878"/>
          <c:y val="0.88801322240380332"/>
          <c:w val="0.80258718850971567"/>
          <c:h val="3.6369633041152878E-2"/>
        </c:manualLayout>
      </c:layout>
      <c:overlay val="0"/>
      <c:spPr>
        <a:ln>
          <a:noFill/>
        </a:ln>
      </c:spPr>
      <c:txPr>
        <a:bodyPr/>
        <a:lstStyle/>
        <a:p>
          <a:pPr>
            <a:defRPr lang="es-CR" sz="1200" b="1">
              <a:latin typeface="Arial" pitchFamily="34" charset="0"/>
              <a:cs typeface="Arial" pitchFamily="34" charset="0"/>
            </a:defRPr>
          </a:pPr>
          <a:endParaRPr lang="es-CR"/>
        </a:p>
      </c:txPr>
    </c:legend>
    <c:plotVisOnly val="1"/>
    <c:dispBlanksAs val="gap"/>
    <c:showDLblsOverMax val="0"/>
  </c:chart>
  <c:spPr>
    <a:ln>
      <a:solidFill>
        <a:sysClr val="windowText" lastClr="000000"/>
      </a:solidFill>
    </a:ln>
  </c:spPr>
  <c:txPr>
    <a:bodyPr/>
    <a:lstStyle/>
    <a:p>
      <a:pPr>
        <a:defRPr sz="1600">
          <a:latin typeface="Franklin Gothic Book" pitchFamily="34" charset="0"/>
        </a:defRPr>
      </a:pPr>
      <a:endParaRPr lang="es-CR"/>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lrMapOvr bg1="lt1" tx1="dk1" bg2="lt2" tx2="dk2" accent1="accent1" accent2="accent2" accent3="accent3" accent4="accent4" accent5="accent5" accent6="accent6" hlink="hlink" folHlink="folHlink"/>
  <c:chart>
    <c:autoTitleDeleted val="1"/>
    <c:view3D>
      <c:rotX val="0"/>
      <c:rotY val="0"/>
      <c:depthPercent val="70"/>
      <c:rAngAx val="1"/>
    </c:view3D>
    <c:floor>
      <c:thickness val="0"/>
    </c:floor>
    <c:sideWall>
      <c:thickness val="0"/>
      <c:spPr>
        <a:noFill/>
      </c:spPr>
    </c:sideWall>
    <c:backWall>
      <c:thickness val="0"/>
      <c:spPr>
        <a:noFill/>
      </c:spPr>
    </c:backWall>
    <c:plotArea>
      <c:layout>
        <c:manualLayout>
          <c:layoutTarget val="inner"/>
          <c:xMode val="edge"/>
          <c:yMode val="edge"/>
          <c:x val="5.2221303847687348E-2"/>
          <c:y val="0.19559829870663759"/>
          <c:w val="0.93892179551237076"/>
          <c:h val="0.6154427157448692"/>
        </c:manualLayout>
      </c:layout>
      <c:bar3DChart>
        <c:barDir val="col"/>
        <c:grouping val="percentStacked"/>
        <c:varyColors val="0"/>
        <c:ser>
          <c:idx val="0"/>
          <c:order val="0"/>
          <c:tx>
            <c:strRef>
              <c:f>'Cuadros 5.1 - 5.2'!$B$43</c:f>
              <c:strCache>
                <c:ptCount val="1"/>
                <c:pt idx="0">
                  <c:v>Cheques (CLC)</c:v>
                </c:pt>
              </c:strCache>
            </c:strRef>
          </c:tx>
          <c:spPr>
            <a:solidFill>
              <a:srgbClr val="0070C0"/>
            </a:solidFill>
            <a:ln>
              <a:solidFill>
                <a:srgbClr val="0070C0"/>
              </a:solidFill>
            </a:ln>
          </c:spPr>
          <c:invertIfNegative val="0"/>
          <c:dLbls>
            <c:dLbl>
              <c:idx val="17"/>
              <c:delete val="1"/>
              <c:extLst>
                <c:ext xmlns:c15="http://schemas.microsoft.com/office/drawing/2012/chart" uri="{CE6537A1-D6FC-4f65-9D91-7224C49458BB}"/>
                <c:ext xmlns:c16="http://schemas.microsoft.com/office/drawing/2014/chart" uri="{C3380CC4-5D6E-409C-BE32-E72D297353CC}">
                  <c16:uniqueId val="{00000005-EFEA-4E27-9C49-F845B25EAA55}"/>
                </c:ext>
              </c:extLst>
            </c:dLbl>
            <c:dLbl>
              <c:idx val="18"/>
              <c:delete val="1"/>
              <c:extLst>
                <c:ext xmlns:c15="http://schemas.microsoft.com/office/drawing/2012/chart" uri="{CE6537A1-D6FC-4f65-9D91-7224C49458BB}"/>
                <c:ext xmlns:c16="http://schemas.microsoft.com/office/drawing/2014/chart" uri="{C3380CC4-5D6E-409C-BE32-E72D297353CC}">
                  <c16:uniqueId val="{00000005-B504-42CF-9318-468EAA9B1D2C}"/>
                </c:ext>
              </c:extLst>
            </c:dLbl>
            <c:dLbl>
              <c:idx val="19"/>
              <c:delete val="1"/>
              <c:extLst>
                <c:ext xmlns:c15="http://schemas.microsoft.com/office/drawing/2012/chart" uri="{CE6537A1-D6FC-4f65-9D91-7224C49458BB}"/>
                <c:ext xmlns:c16="http://schemas.microsoft.com/office/drawing/2014/chart" uri="{C3380CC4-5D6E-409C-BE32-E72D297353CC}">
                  <c16:uniqueId val="{00000006-B504-42CF-9318-468EAA9B1D2C}"/>
                </c:ext>
              </c:extLst>
            </c:dLbl>
            <c:dLbl>
              <c:idx val="20"/>
              <c:delete val="1"/>
              <c:extLst>
                <c:ext xmlns:c15="http://schemas.microsoft.com/office/drawing/2012/chart" uri="{CE6537A1-D6FC-4f65-9D91-7224C49458BB}"/>
                <c:ext xmlns:c16="http://schemas.microsoft.com/office/drawing/2014/chart" uri="{C3380CC4-5D6E-409C-BE32-E72D297353CC}">
                  <c16:uniqueId val="{00000007-B504-42CF-9318-468EAA9B1D2C}"/>
                </c:ext>
              </c:extLst>
            </c:dLbl>
            <c:dLbl>
              <c:idx val="21"/>
              <c:delete val="1"/>
              <c:extLst>
                <c:ext xmlns:c15="http://schemas.microsoft.com/office/drawing/2012/chart" uri="{CE6537A1-D6FC-4f65-9D91-7224C49458BB}"/>
                <c:ext xmlns:c16="http://schemas.microsoft.com/office/drawing/2014/chart" uri="{C3380CC4-5D6E-409C-BE32-E72D297353CC}">
                  <c16:uniqueId val="{00000008-B504-42CF-9318-468EAA9B1D2C}"/>
                </c:ext>
              </c:extLst>
            </c:dLbl>
            <c:dLbl>
              <c:idx val="22"/>
              <c:delete val="1"/>
              <c:extLst>
                <c:ext xmlns:c15="http://schemas.microsoft.com/office/drawing/2012/chart" uri="{CE6537A1-D6FC-4f65-9D91-7224C49458BB}"/>
                <c:ext xmlns:c16="http://schemas.microsoft.com/office/drawing/2014/chart" uri="{C3380CC4-5D6E-409C-BE32-E72D297353CC}">
                  <c16:uniqueId val="{00000009-B504-42CF-9318-468EAA9B1D2C}"/>
                </c:ext>
              </c:extLst>
            </c:dLbl>
            <c:dLbl>
              <c:idx val="23"/>
              <c:delete val="1"/>
              <c:extLst>
                <c:ext xmlns:c15="http://schemas.microsoft.com/office/drawing/2012/chart" uri="{CE6537A1-D6FC-4f65-9D91-7224C49458BB}"/>
                <c:ext xmlns:c16="http://schemas.microsoft.com/office/drawing/2014/chart" uri="{C3380CC4-5D6E-409C-BE32-E72D297353CC}">
                  <c16:uniqueId val="{00000000-3847-4530-AB07-584B3B3A9ED9}"/>
                </c:ext>
              </c:extLst>
            </c:dLbl>
            <c:dLbl>
              <c:idx val="24"/>
              <c:layout>
                <c:manualLayout>
                  <c:x val="-1.6434978759406365E-3"/>
                  <c:y val="-6.0240963855421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B9-45DA-9F3C-F355D173F3BA}"/>
                </c:ext>
              </c:extLst>
            </c:dLbl>
            <c:numFmt formatCode="0.0%" sourceLinked="0"/>
            <c:spPr>
              <a:noFill/>
              <a:ln>
                <a:noFill/>
              </a:ln>
              <a:effectLst/>
            </c:spPr>
            <c:txPr>
              <a:bodyPr wrap="square" lIns="38100" tIns="19050" rIns="38100" bIns="19050" anchor="ctr">
                <a:spAutoFit/>
              </a:bodyPr>
              <a:lstStyle/>
              <a:p>
                <a:pPr>
                  <a:defRPr sz="1200" b="1">
                    <a:solidFill>
                      <a:schemeClr val="bg1"/>
                    </a:solidFill>
                    <a:latin typeface="Arial" panose="020B0604020202020204" pitchFamily="34" charset="0"/>
                    <a:cs typeface="Arial" panose="020B0604020202020204" pitchFamily="34" charset="0"/>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'Cuadros 5.1 - 5.2'!$C$37:$AB$38</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'Cuadros 5.1 - 5.2'!$C$43:$AA$43</c:f>
              <c:numCache>
                <c:formatCode>0.0%</c:formatCode>
                <c:ptCount val="25"/>
                <c:pt idx="0">
                  <c:v>0.9757775077253189</c:v>
                </c:pt>
                <c:pt idx="1">
                  <c:v>0.78603891325045649</c:v>
                </c:pt>
                <c:pt idx="2">
                  <c:v>0.68523743887868582</c:v>
                </c:pt>
                <c:pt idx="3">
                  <c:v>0.60966599898515883</c:v>
                </c:pt>
                <c:pt idx="4">
                  <c:v>0.55583763656339003</c:v>
                </c:pt>
                <c:pt idx="5">
                  <c:v>0.50050308446171821</c:v>
                </c:pt>
                <c:pt idx="6">
                  <c:v>0.48504973312684385</c:v>
                </c:pt>
                <c:pt idx="7">
                  <c:v>0.4235993516884306</c:v>
                </c:pt>
                <c:pt idx="8">
                  <c:v>0.3450354812768518</c:v>
                </c:pt>
                <c:pt idx="9">
                  <c:v>0.25170298088782261</c:v>
                </c:pt>
                <c:pt idx="10">
                  <c:v>0.20461018978037376</c:v>
                </c:pt>
                <c:pt idx="11">
                  <c:v>0.17715666958619017</c:v>
                </c:pt>
                <c:pt idx="12">
                  <c:v>0.14502620524728832</c:v>
                </c:pt>
                <c:pt idx="13">
                  <c:v>0.11584726813213628</c:v>
                </c:pt>
                <c:pt idx="14">
                  <c:v>9.5593671156020257E-2</c:v>
                </c:pt>
                <c:pt idx="15">
                  <c:v>8.1679948646393621E-2</c:v>
                </c:pt>
                <c:pt idx="16">
                  <c:v>6.2562803778368578E-2</c:v>
                </c:pt>
                <c:pt idx="17">
                  <c:v>4.6102484333388087E-2</c:v>
                </c:pt>
                <c:pt idx="18">
                  <c:v>3.0391172036720652E-2</c:v>
                </c:pt>
                <c:pt idx="19">
                  <c:v>2.254154758807303E-2</c:v>
                </c:pt>
                <c:pt idx="20">
                  <c:v>1.5134090850054948E-2</c:v>
                </c:pt>
                <c:pt idx="21">
                  <c:v>1.1908814856203294E-2</c:v>
                </c:pt>
                <c:pt idx="22">
                  <c:v>1.0128825989112696E-2</c:v>
                </c:pt>
                <c:pt idx="23">
                  <c:v>8.4404532270814965E-3</c:v>
                </c:pt>
                <c:pt idx="24">
                  <c:v>5.9740605160283596E-3</c:v>
                </c:pt>
              </c:numCache>
            </c:numRef>
          </c:val>
          <c:extLst>
            <c:ext xmlns:c16="http://schemas.microsoft.com/office/drawing/2014/chart" uri="{C3380CC4-5D6E-409C-BE32-E72D297353CC}">
              <c16:uniqueId val="{00000006-EFEA-4E27-9C49-F845B25EAA55}"/>
            </c:ext>
          </c:extLst>
        </c:ser>
        <c:ser>
          <c:idx val="1"/>
          <c:order val="1"/>
          <c:tx>
            <c:strRef>
              <c:f>'Cuadros 5.1 - 5.2'!$B$39</c:f>
              <c:strCache>
                <c:ptCount val="1"/>
                <c:pt idx="0">
                  <c:v>Crédito Directo (CCD)</c:v>
                </c:pt>
              </c:strCache>
            </c:strRef>
          </c:tx>
          <c:spPr>
            <a:solidFill>
              <a:srgbClr val="00B050"/>
            </a:solidFill>
            <a:ln>
              <a:solidFill>
                <a:srgbClr val="00B050"/>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B504-42CF-9318-468EAA9B1D2C}"/>
                </c:ext>
              </c:extLst>
            </c:dLbl>
            <c:dLbl>
              <c:idx val="1"/>
              <c:delete val="1"/>
              <c:extLst>
                <c:ext xmlns:c15="http://schemas.microsoft.com/office/drawing/2012/chart" uri="{CE6537A1-D6FC-4f65-9D91-7224C49458BB}"/>
                <c:ext xmlns:c16="http://schemas.microsoft.com/office/drawing/2014/chart" uri="{C3380CC4-5D6E-409C-BE32-E72D297353CC}">
                  <c16:uniqueId val="{00000004-B504-42CF-9318-468EAA9B1D2C}"/>
                </c:ext>
              </c:extLst>
            </c:dLbl>
            <c:dLbl>
              <c:idx val="2"/>
              <c:delete val="1"/>
              <c:extLst>
                <c:ext xmlns:c15="http://schemas.microsoft.com/office/drawing/2012/chart" uri="{CE6537A1-D6FC-4f65-9D91-7224C49458BB}"/>
                <c:ext xmlns:c16="http://schemas.microsoft.com/office/drawing/2014/chart" uri="{C3380CC4-5D6E-409C-BE32-E72D297353CC}">
                  <c16:uniqueId val="{0000000A-B504-42CF-9318-468EAA9B1D2C}"/>
                </c:ext>
              </c:extLst>
            </c:dLbl>
            <c:numFmt formatCode="0.0%" sourceLinked="0"/>
            <c:spPr>
              <a:noFill/>
              <a:ln>
                <a:noFill/>
              </a:ln>
              <a:effectLst/>
            </c:spPr>
            <c:txPr>
              <a:bodyPr wrap="square" lIns="38100" tIns="19050" rIns="38100" bIns="19050" anchor="ctr">
                <a:spAutoFit/>
              </a:bodyPr>
              <a:lstStyle/>
              <a:p>
                <a:pPr>
                  <a:defRPr sz="1200" b="1">
                    <a:latin typeface="Arial" panose="020B0604020202020204" pitchFamily="34" charset="0"/>
                    <a:cs typeface="Arial" panose="020B0604020202020204" pitchFamily="34" charset="0"/>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'Cuadros 5.1 - 5.2'!$C$37:$AB$38</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'Cuadros 5.1 - 5.2'!$C$39:$AA$39</c:f>
              <c:numCache>
                <c:formatCode>0.0%</c:formatCode>
                <c:ptCount val="25"/>
                <c:pt idx="0">
                  <c:v>0</c:v>
                </c:pt>
                <c:pt idx="1">
                  <c:v>2.1003216377079411E-2</c:v>
                </c:pt>
                <c:pt idx="2">
                  <c:v>4.1304855791569055E-2</c:v>
                </c:pt>
                <c:pt idx="3">
                  <c:v>6.7305616213711075E-2</c:v>
                </c:pt>
                <c:pt idx="4">
                  <c:v>7.8521885478703576E-2</c:v>
                </c:pt>
                <c:pt idx="5">
                  <c:v>8.9776304638829088E-2</c:v>
                </c:pt>
                <c:pt idx="6">
                  <c:v>0.10000392224855079</c:v>
                </c:pt>
                <c:pt idx="7">
                  <c:v>0.10276651283127229</c:v>
                </c:pt>
                <c:pt idx="8">
                  <c:v>0.11517737432328923</c:v>
                </c:pt>
                <c:pt idx="9">
                  <c:v>0.14681252148830257</c:v>
                </c:pt>
                <c:pt idx="10">
                  <c:v>0.15972195273329093</c:v>
                </c:pt>
                <c:pt idx="11">
                  <c:v>0.17011683484063039</c:v>
                </c:pt>
                <c:pt idx="12">
                  <c:v>0.17790404447915231</c:v>
                </c:pt>
                <c:pt idx="13">
                  <c:v>0.18392938441943066</c:v>
                </c:pt>
                <c:pt idx="14">
                  <c:v>0.17552756589125681</c:v>
                </c:pt>
                <c:pt idx="15">
                  <c:v>0.1771221804668737</c:v>
                </c:pt>
                <c:pt idx="16">
                  <c:v>0.16672235740342689</c:v>
                </c:pt>
                <c:pt idx="17">
                  <c:v>0.16464209349332598</c:v>
                </c:pt>
                <c:pt idx="18">
                  <c:v>0.16491473577478749</c:v>
                </c:pt>
                <c:pt idx="19">
                  <c:v>0.16113251081538216</c:v>
                </c:pt>
                <c:pt idx="20">
                  <c:v>0.17073770468112234</c:v>
                </c:pt>
                <c:pt idx="21">
                  <c:v>0.15472902631991281</c:v>
                </c:pt>
                <c:pt idx="22">
                  <c:v>0.1523282780155796</c:v>
                </c:pt>
                <c:pt idx="23">
                  <c:v>0.1536817937349228</c:v>
                </c:pt>
                <c:pt idx="24">
                  <c:v>0.14182029935849888</c:v>
                </c:pt>
              </c:numCache>
            </c:numRef>
          </c:val>
          <c:extLst>
            <c:ext xmlns:c16="http://schemas.microsoft.com/office/drawing/2014/chart" uri="{C3380CC4-5D6E-409C-BE32-E72D297353CC}">
              <c16:uniqueId val="{0000000D-EFEA-4E27-9C49-F845B25EAA55}"/>
            </c:ext>
          </c:extLst>
        </c:ser>
        <c:ser>
          <c:idx val="2"/>
          <c:order val="2"/>
          <c:tx>
            <c:strRef>
              <c:f>'Cuadros 5.1 - 5.2'!$B$46</c:f>
              <c:strCache>
                <c:ptCount val="1"/>
                <c:pt idx="0">
                  <c:v>Pagos Inmediatos (PIN)</c:v>
                </c:pt>
              </c:strCache>
            </c:strRef>
          </c:tx>
          <c:spPr>
            <a:solidFill>
              <a:srgbClr val="FFC000"/>
            </a:solidFill>
            <a:ln>
              <a:solidFill>
                <a:srgbClr val="FFC000"/>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B504-42CF-9318-468EAA9B1D2C}"/>
                </c:ext>
              </c:extLst>
            </c:dLbl>
            <c:numFmt formatCode="0.0%" sourceLinked="0"/>
            <c:spPr>
              <a:noFill/>
              <a:ln>
                <a:noFill/>
              </a:ln>
              <a:effectLst/>
            </c:spPr>
            <c:txPr>
              <a:bodyPr wrap="square" lIns="38100" tIns="19050" rIns="38100" bIns="19050" anchor="ctr">
                <a:spAutoFit/>
              </a:bodyPr>
              <a:lstStyle/>
              <a:p>
                <a:pPr>
                  <a:defRPr sz="1200" b="1">
                    <a:latin typeface="Arial" panose="020B0604020202020204" pitchFamily="34" charset="0"/>
                    <a:cs typeface="Arial" panose="020B0604020202020204" pitchFamily="34" charset="0"/>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'Cuadros 5.1 - 5.2'!$C$37:$AB$38</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'Cuadros 5.1 - 5.2'!$C$46:$AB$46</c:f>
              <c:numCache>
                <c:formatCode>0.0%</c:formatCode>
                <c:ptCount val="26"/>
                <c:pt idx="0">
                  <c:v>2.4222492274681023E-2</c:v>
                </c:pt>
                <c:pt idx="1">
                  <c:v>0.19294750579258155</c:v>
                </c:pt>
                <c:pt idx="2">
                  <c:v>0.27071208668504643</c:v>
                </c:pt>
                <c:pt idx="3">
                  <c:v>0.31621269209527381</c:v>
                </c:pt>
                <c:pt idx="4">
                  <c:v>0.35258027364726108</c:v>
                </c:pt>
                <c:pt idx="5">
                  <c:v>0.39091551391841095</c:v>
                </c:pt>
                <c:pt idx="6">
                  <c:v>0.38334162789375908</c:v>
                </c:pt>
                <c:pt idx="7">
                  <c:v>0.42803875874989611</c:v>
                </c:pt>
                <c:pt idx="8">
                  <c:v>0.49004279156890196</c:v>
                </c:pt>
                <c:pt idx="9">
                  <c:v>0.54043415490980895</c:v>
                </c:pt>
                <c:pt idx="10">
                  <c:v>0.57133398075734776</c:v>
                </c:pt>
                <c:pt idx="11">
                  <c:v>0.57387162638440647</c:v>
                </c:pt>
                <c:pt idx="12">
                  <c:v>0.5720188090129632</c:v>
                </c:pt>
                <c:pt idx="13">
                  <c:v>0.5479635362680978</c:v>
                </c:pt>
                <c:pt idx="14">
                  <c:v>0.53145319548491854</c:v>
                </c:pt>
                <c:pt idx="15">
                  <c:v>0.51156181087012687</c:v>
                </c:pt>
                <c:pt idx="16">
                  <c:v>0.50008710470514672</c:v>
                </c:pt>
                <c:pt idx="17">
                  <c:v>0.48960533529086731</c:v>
                </c:pt>
                <c:pt idx="18">
                  <c:v>0.49312796089613953</c:v>
                </c:pt>
                <c:pt idx="19">
                  <c:v>0.48961081317627597</c:v>
                </c:pt>
                <c:pt idx="20">
                  <c:v>0.46156536635910239</c:v>
                </c:pt>
                <c:pt idx="21">
                  <c:v>0.44836179823017352</c:v>
                </c:pt>
                <c:pt idx="22">
                  <c:v>0.42521288068458007</c:v>
                </c:pt>
                <c:pt idx="23">
                  <c:v>0.42989702395542251</c:v>
                </c:pt>
                <c:pt idx="24">
                  <c:v>0.43085501011652361</c:v>
                </c:pt>
                <c:pt idx="25">
                  <c:v>0.41674307512746073</c:v>
                </c:pt>
              </c:numCache>
            </c:numRef>
          </c:val>
          <c:extLst>
            <c:ext xmlns:c16="http://schemas.microsoft.com/office/drawing/2014/chart" uri="{C3380CC4-5D6E-409C-BE32-E72D297353CC}">
              <c16:uniqueId val="{00000015-EFEA-4E27-9C49-F845B25EAA55}"/>
            </c:ext>
          </c:extLst>
        </c:ser>
        <c:ser>
          <c:idx val="3"/>
          <c:order val="3"/>
          <c:tx>
            <c:strRef>
              <c:f>'Cuadros 5.1 - 5.2'!$B$50</c:f>
              <c:strCache>
                <c:ptCount val="1"/>
                <c:pt idx="0">
                  <c:v>Débitos Inmediatos (DTR)</c:v>
                </c:pt>
              </c:strCache>
            </c:strRef>
          </c:tx>
          <c:spPr>
            <a:solidFill>
              <a:srgbClr val="FEAA5E">
                <a:lumMod val="75000"/>
              </a:srgbClr>
            </a:solidFill>
            <a:ln>
              <a:solidFill>
                <a:srgbClr val="FEAA5E">
                  <a:lumMod val="75000"/>
                </a:srgb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B504-42CF-9318-468EAA9B1D2C}"/>
                </c:ext>
              </c:extLst>
            </c:dLbl>
            <c:dLbl>
              <c:idx val="1"/>
              <c:delete val="1"/>
              <c:extLst>
                <c:ext xmlns:c15="http://schemas.microsoft.com/office/drawing/2012/chart" uri="{CE6537A1-D6FC-4f65-9D91-7224C49458BB}"/>
                <c:ext xmlns:c16="http://schemas.microsoft.com/office/drawing/2014/chart" uri="{C3380CC4-5D6E-409C-BE32-E72D297353CC}">
                  <c16:uniqueId val="{0000000C-B504-42CF-9318-468EAA9B1D2C}"/>
                </c:ext>
              </c:extLst>
            </c:dLbl>
            <c:dLbl>
              <c:idx val="2"/>
              <c:delete val="1"/>
              <c:extLst>
                <c:ext xmlns:c15="http://schemas.microsoft.com/office/drawing/2012/chart" uri="{CE6537A1-D6FC-4f65-9D91-7224C49458BB}"/>
                <c:ext xmlns:c16="http://schemas.microsoft.com/office/drawing/2014/chart" uri="{C3380CC4-5D6E-409C-BE32-E72D297353CC}">
                  <c16:uniqueId val="{0000000D-B504-42CF-9318-468EAA9B1D2C}"/>
                </c:ext>
              </c:extLst>
            </c:dLbl>
            <c:dLbl>
              <c:idx val="3"/>
              <c:delete val="1"/>
              <c:extLst>
                <c:ext xmlns:c15="http://schemas.microsoft.com/office/drawing/2012/chart" uri="{CE6537A1-D6FC-4f65-9D91-7224C49458BB}"/>
                <c:ext xmlns:c16="http://schemas.microsoft.com/office/drawing/2014/chart" uri="{C3380CC4-5D6E-409C-BE32-E72D297353CC}">
                  <c16:uniqueId val="{0000000E-B504-42CF-9318-468EAA9B1D2C}"/>
                </c:ext>
              </c:extLst>
            </c:dLbl>
            <c:dLbl>
              <c:idx val="4"/>
              <c:delete val="1"/>
              <c:extLst>
                <c:ext xmlns:c15="http://schemas.microsoft.com/office/drawing/2012/chart" uri="{CE6537A1-D6FC-4f65-9D91-7224C49458BB}"/>
                <c:ext xmlns:c16="http://schemas.microsoft.com/office/drawing/2014/chart" uri="{C3380CC4-5D6E-409C-BE32-E72D297353CC}">
                  <c16:uniqueId val="{0000000F-B504-42CF-9318-468EAA9B1D2C}"/>
                </c:ext>
              </c:extLst>
            </c:dLbl>
            <c:dLbl>
              <c:idx val="5"/>
              <c:delete val="1"/>
              <c:extLst>
                <c:ext xmlns:c15="http://schemas.microsoft.com/office/drawing/2012/chart" uri="{CE6537A1-D6FC-4f65-9D91-7224C49458BB}"/>
                <c:ext xmlns:c16="http://schemas.microsoft.com/office/drawing/2014/chart" uri="{C3380CC4-5D6E-409C-BE32-E72D297353CC}">
                  <c16:uniqueId val="{00000010-B504-42CF-9318-468EAA9B1D2C}"/>
                </c:ext>
              </c:extLst>
            </c:dLbl>
            <c:dLbl>
              <c:idx val="6"/>
              <c:delete val="1"/>
              <c:extLst>
                <c:ext xmlns:c15="http://schemas.microsoft.com/office/drawing/2012/chart" uri="{CE6537A1-D6FC-4f65-9D91-7224C49458BB}"/>
                <c:ext xmlns:c16="http://schemas.microsoft.com/office/drawing/2014/chart" uri="{C3380CC4-5D6E-409C-BE32-E72D297353CC}">
                  <c16:uniqueId val="{00000011-B504-42CF-9318-468EAA9B1D2C}"/>
                </c:ext>
              </c:extLst>
            </c:dLbl>
            <c:dLbl>
              <c:idx val="7"/>
              <c:delete val="1"/>
              <c:extLst>
                <c:ext xmlns:c15="http://schemas.microsoft.com/office/drawing/2012/chart" uri="{CE6537A1-D6FC-4f65-9D91-7224C49458BB}"/>
                <c:ext xmlns:c16="http://schemas.microsoft.com/office/drawing/2014/chart" uri="{C3380CC4-5D6E-409C-BE32-E72D297353CC}">
                  <c16:uniqueId val="{00000012-B504-42CF-9318-468EAA9B1D2C}"/>
                </c:ext>
              </c:extLst>
            </c:dLbl>
            <c:dLbl>
              <c:idx val="8"/>
              <c:delete val="1"/>
              <c:extLst>
                <c:ext xmlns:c15="http://schemas.microsoft.com/office/drawing/2012/chart" uri="{CE6537A1-D6FC-4f65-9D91-7224C49458BB}"/>
                <c:ext xmlns:c16="http://schemas.microsoft.com/office/drawing/2014/chart" uri="{C3380CC4-5D6E-409C-BE32-E72D297353CC}">
                  <c16:uniqueId val="{00000013-B504-42CF-9318-468EAA9B1D2C}"/>
                </c:ext>
              </c:extLst>
            </c:dLbl>
            <c:dLbl>
              <c:idx val="9"/>
              <c:delete val="1"/>
              <c:extLst>
                <c:ext xmlns:c15="http://schemas.microsoft.com/office/drawing/2012/chart" uri="{CE6537A1-D6FC-4f65-9D91-7224C49458BB}"/>
                <c:ext xmlns:c16="http://schemas.microsoft.com/office/drawing/2014/chart" uri="{C3380CC4-5D6E-409C-BE32-E72D297353CC}">
                  <c16:uniqueId val="{00000014-B504-42CF-9318-468EAA9B1D2C}"/>
                </c:ext>
              </c:extLst>
            </c:dLbl>
            <c:dLbl>
              <c:idx val="10"/>
              <c:delete val="1"/>
              <c:extLst>
                <c:ext xmlns:c15="http://schemas.microsoft.com/office/drawing/2012/chart" uri="{CE6537A1-D6FC-4f65-9D91-7224C49458BB}"/>
                <c:ext xmlns:c16="http://schemas.microsoft.com/office/drawing/2014/chart" uri="{C3380CC4-5D6E-409C-BE32-E72D297353CC}">
                  <c16:uniqueId val="{00000015-B504-42CF-9318-468EAA9B1D2C}"/>
                </c:ext>
              </c:extLst>
            </c:dLbl>
            <c:numFmt formatCode="0.0%" sourceLinked="0"/>
            <c:spPr>
              <a:noFill/>
              <a:ln>
                <a:noFill/>
              </a:ln>
              <a:effectLst/>
            </c:spPr>
            <c:txPr>
              <a:bodyPr wrap="square" lIns="38100" tIns="19050" rIns="38100" bIns="19050" anchor="ctr">
                <a:spAutoFit/>
              </a:bodyPr>
              <a:lstStyle/>
              <a:p>
                <a:pPr>
                  <a:defRPr sz="1200" b="1">
                    <a:latin typeface="Arial" panose="020B0604020202020204" pitchFamily="34" charset="0"/>
                    <a:cs typeface="Arial" panose="020B0604020202020204" pitchFamily="34" charset="0"/>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'Cuadros 5.1 - 5.2'!$C$37:$AB$38</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'Cuadros 5.1 - 5.2'!$C$50:$AB$50</c:f>
              <c:numCache>
                <c:formatCode>0.0%</c:formatCode>
                <c:ptCount val="26"/>
                <c:pt idx="0">
                  <c:v>0</c:v>
                </c:pt>
                <c:pt idx="1">
                  <c:v>0</c:v>
                </c:pt>
                <c:pt idx="2">
                  <c:v>0</c:v>
                </c:pt>
                <c:pt idx="3">
                  <c:v>0</c:v>
                </c:pt>
                <c:pt idx="4">
                  <c:v>0</c:v>
                </c:pt>
                <c:pt idx="5">
                  <c:v>2.3286242951543394E-3</c:v>
                </c:pt>
                <c:pt idx="6">
                  <c:v>1.3895373006183405E-2</c:v>
                </c:pt>
                <c:pt idx="7">
                  <c:v>2.2607280752545349E-2</c:v>
                </c:pt>
                <c:pt idx="8">
                  <c:v>2.4377095650276685E-2</c:v>
                </c:pt>
                <c:pt idx="9">
                  <c:v>3.7408464383174571E-2</c:v>
                </c:pt>
                <c:pt idx="10">
                  <c:v>4.3766054691462747E-2</c:v>
                </c:pt>
                <c:pt idx="11">
                  <c:v>5.8265950435722774E-2</c:v>
                </c:pt>
                <c:pt idx="12">
                  <c:v>8.9541005737826918E-2</c:v>
                </c:pt>
                <c:pt idx="13">
                  <c:v>0.13962037468528804</c:v>
                </c:pt>
                <c:pt idx="14">
                  <c:v>0.18760180704107868</c:v>
                </c:pt>
                <c:pt idx="15">
                  <c:v>0.22211742970665088</c:v>
                </c:pt>
                <c:pt idx="16">
                  <c:v>0.26354141086347255</c:v>
                </c:pt>
                <c:pt idx="17">
                  <c:v>0.29272437195722867</c:v>
                </c:pt>
                <c:pt idx="18">
                  <c:v>0.30502458935057625</c:v>
                </c:pt>
                <c:pt idx="19">
                  <c:v>0.32111806717909991</c:v>
                </c:pt>
                <c:pt idx="20">
                  <c:v>0.34131338265410566</c:v>
                </c:pt>
                <c:pt idx="21">
                  <c:v>0.36117605339003633</c:v>
                </c:pt>
                <c:pt idx="22">
                  <c:v>0.38102005753237733</c:v>
                </c:pt>
                <c:pt idx="23">
                  <c:v>0.36758243627906662</c:v>
                </c:pt>
                <c:pt idx="24">
                  <c:v>0.37566070466475571</c:v>
                </c:pt>
                <c:pt idx="25">
                  <c:v>0.39128348553519443</c:v>
                </c:pt>
              </c:numCache>
            </c:numRef>
          </c:val>
          <c:extLst>
            <c:ext xmlns:c16="http://schemas.microsoft.com/office/drawing/2014/chart" uri="{C3380CC4-5D6E-409C-BE32-E72D297353CC}">
              <c16:uniqueId val="{0000001C-EFEA-4E27-9C49-F845B25EAA55}"/>
            </c:ext>
          </c:extLst>
        </c:ser>
        <c:ser>
          <c:idx val="4"/>
          <c:order val="4"/>
          <c:tx>
            <c:strRef>
              <c:f>'Cuadros 5.1 - 5.2'!$B$54</c:f>
              <c:strCache>
                <c:ptCount val="1"/>
                <c:pt idx="0">
                  <c:v>Débito Directo (CDD)</c:v>
                </c:pt>
              </c:strCache>
            </c:strRef>
          </c:tx>
          <c:spPr>
            <a:solidFill>
              <a:srgbClr val="FF0000"/>
            </a:solidFill>
            <a:ln>
              <a:solidFill>
                <a:srgbClr val="FF0000"/>
              </a:solidFill>
            </a:ln>
          </c:spPr>
          <c:invertIfNegative val="0"/>
          <c:dLbls>
            <c:delete val="1"/>
          </c:dLbls>
          <c:cat>
            <c:strRef>
              <c:f>'Cuadros 5.1 - 5.2'!$C$37:$AB$38</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'Cuadros 5.1 - 5.2'!$C$54:$Z$54</c:f>
              <c:numCache>
                <c:formatCode>0.0%</c:formatCode>
                <c:ptCount val="24"/>
                <c:pt idx="0">
                  <c:v>0</c:v>
                </c:pt>
                <c:pt idx="1">
                  <c:v>1.0364579882328283E-5</c:v>
                </c:pt>
                <c:pt idx="2">
                  <c:v>2.7456186446986725E-3</c:v>
                </c:pt>
                <c:pt idx="3">
                  <c:v>6.8156927058563629E-3</c:v>
                </c:pt>
                <c:pt idx="4">
                  <c:v>1.3060204310645345E-2</c:v>
                </c:pt>
                <c:pt idx="5">
                  <c:v>1.6476472685887606E-2</c:v>
                </c:pt>
                <c:pt idx="6">
                  <c:v>1.7709343724662981E-2</c:v>
                </c:pt>
                <c:pt idx="7">
                  <c:v>2.2988095977855727E-2</c:v>
                </c:pt>
                <c:pt idx="8">
                  <c:v>2.5367257180680287E-2</c:v>
                </c:pt>
                <c:pt idx="9">
                  <c:v>2.364187833089117E-2</c:v>
                </c:pt>
                <c:pt idx="10">
                  <c:v>2.0567822037524778E-2</c:v>
                </c:pt>
                <c:pt idx="11">
                  <c:v>2.0588918753050123E-2</c:v>
                </c:pt>
                <c:pt idx="12">
                  <c:v>1.5509935522769119E-2</c:v>
                </c:pt>
                <c:pt idx="13">
                  <c:v>1.2639436495047323E-2</c:v>
                </c:pt>
                <c:pt idx="14">
                  <c:v>9.8237604267257684E-3</c:v>
                </c:pt>
                <c:pt idx="15">
                  <c:v>7.5093286757393369E-3</c:v>
                </c:pt>
                <c:pt idx="16">
                  <c:v>7.0433000529195478E-3</c:v>
                </c:pt>
                <c:pt idx="17">
                  <c:v>6.8250374306523288E-3</c:v>
                </c:pt>
                <c:pt idx="18">
                  <c:v>6.3047446989004221E-3</c:v>
                </c:pt>
                <c:pt idx="19">
                  <c:v>4.9183411079179677E-3</c:v>
                </c:pt>
                <c:pt idx="20">
                  <c:v>5.1231971639531951E-3</c:v>
                </c:pt>
                <c:pt idx="21">
                  <c:v>4.6124553497849177E-3</c:v>
                </c:pt>
                <c:pt idx="22">
                  <c:v>3.9949503011807693E-3</c:v>
                </c:pt>
                <c:pt idx="23">
                  <c:v>4.2837145747467694E-3</c:v>
                </c:pt>
              </c:numCache>
            </c:numRef>
          </c:val>
          <c:extLst>
            <c:ext xmlns:c16="http://schemas.microsoft.com/office/drawing/2014/chart" uri="{C3380CC4-5D6E-409C-BE32-E72D297353CC}">
              <c16:uniqueId val="{0000001D-EFEA-4E27-9C49-F845B25EAA55}"/>
            </c:ext>
          </c:extLst>
        </c:ser>
        <c:ser>
          <c:idx val="5"/>
          <c:order val="5"/>
          <c:tx>
            <c:strRef>
              <c:f>'Cuadros 5.1 - 5.2'!$B$57</c:f>
              <c:strCache>
                <c:ptCount val="1"/>
                <c:pt idx="0">
                  <c:v>Monedero Bancario (Sinpe Móvil)</c:v>
                </c:pt>
              </c:strCache>
            </c:strRef>
          </c:tx>
          <c:spPr>
            <a:solidFill>
              <a:srgbClr val="7030A0"/>
            </a:solidFill>
            <a:ln>
              <a:solidFill>
                <a:srgbClr val="7030A0"/>
              </a:solidFill>
            </a:ln>
          </c:spPr>
          <c:invertIfNegative val="0"/>
          <c:dLbls>
            <c:dLbl>
              <c:idx val="23"/>
              <c:spPr>
                <a:noFill/>
                <a:ln>
                  <a:noFill/>
                </a:ln>
                <a:effectLst/>
              </c:spPr>
              <c:txPr>
                <a:bodyPr wrap="square" lIns="38100" tIns="19050" rIns="38100" bIns="19050" anchor="ctr" anchorCtr="0">
                  <a:spAutoFit/>
                </a:bodyPr>
                <a:lstStyle/>
                <a:p>
                  <a:pPr algn="ctr">
                    <a:defRPr lang="en-US"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27-4B84-9EEC-02FB011F606F}"/>
                </c:ext>
              </c:extLst>
            </c:dLbl>
            <c:dLbl>
              <c:idx val="24"/>
              <c:spPr>
                <a:noFill/>
                <a:ln>
                  <a:noFill/>
                </a:ln>
                <a:effectLst/>
              </c:spPr>
              <c:txPr>
                <a:bodyPr wrap="square" lIns="38100" tIns="19050" rIns="38100" bIns="19050" anchor="ctr" anchorCtr="0">
                  <a:spAutoFit/>
                </a:bodyPr>
                <a:lstStyle/>
                <a:p>
                  <a:pPr algn="ctr">
                    <a:defRPr lang="en-US" sz="1200" b="1" i="0" u="none" strike="noStrike" kern="1200" baseline="0">
                      <a:solidFill>
                        <a:schemeClr val="bg1"/>
                      </a:solidFill>
                      <a:latin typeface="Arial" panose="020B0604020202020204" pitchFamily="34" charset="0"/>
                      <a:ea typeface="+mn-ea"/>
                      <a:cs typeface="Arial" panose="020B0604020202020204" pitchFamily="34" charset="0"/>
                    </a:defRPr>
                  </a:pPr>
                  <a:endParaRPr lang="es-C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CD-44DE-985E-3EFFC3A327C2}"/>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chemeClr val="dk1"/>
                    </a:solidFill>
                    <a:latin typeface="Arial" panose="020B0604020202020204" pitchFamily="34" charset="0"/>
                    <a:ea typeface="+mn-ea"/>
                    <a:cs typeface="Arial" panose="020B0604020202020204" pitchFamily="34" charset="0"/>
                  </a:defRPr>
                </a:pPr>
                <a:endParaRPr lang="es-CR"/>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'Cuadros 5.1 - 5.2'!$C$37:$AB$38</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'Cuadros 5.1 - 5.2'!$C$57:$AA$57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9.3016342155929774E-6</c:v>
                </c:pt>
                <c:pt idx="16">
                  <c:v>4.3023196665666321E-5</c:v>
                </c:pt>
                <c:pt idx="17">
                  <c:v>1.00677494537652E-4</c:v>
                </c:pt>
                <c:pt idx="18">
                  <c:v>2.3679724287558216E-4</c:v>
                </c:pt>
                <c:pt idx="19">
                  <c:v>6.7872013325099287E-4</c:v>
                </c:pt>
                <c:pt idx="20">
                  <c:v>6.1262582916615134E-3</c:v>
                </c:pt>
                <c:pt idx="21">
                  <c:v>1.9211851853889138E-2</c:v>
                </c:pt>
                <c:pt idx="22">
                  <c:v>2.7315007477169483E-2</c:v>
                </c:pt>
                <c:pt idx="23">
                  <c:v>3.6114578228759707E-2</c:v>
                </c:pt>
                <c:pt idx="24">
                  <c:v>4.1782250334452826E-2</c:v>
                </c:pt>
              </c:numCache>
            </c:numRef>
          </c:val>
          <c:extLst>
            <c:ext xmlns:c16="http://schemas.microsoft.com/office/drawing/2014/chart" uri="{C3380CC4-5D6E-409C-BE32-E72D297353CC}">
              <c16:uniqueId val="{00000001-6FF8-43F9-8772-90DA32D7090E}"/>
            </c:ext>
          </c:extLst>
        </c:ser>
        <c:dLbls>
          <c:showLegendKey val="0"/>
          <c:showVal val="1"/>
          <c:showCatName val="0"/>
          <c:showSerName val="0"/>
          <c:showPercent val="0"/>
          <c:showBubbleSize val="0"/>
        </c:dLbls>
        <c:gapWidth val="30"/>
        <c:shape val="box"/>
        <c:axId val="488300744"/>
        <c:axId val="488303096"/>
        <c:axId val="0"/>
      </c:bar3DChart>
      <c:catAx>
        <c:axId val="488300744"/>
        <c:scaling>
          <c:orientation val="minMax"/>
        </c:scaling>
        <c:delete val="0"/>
        <c:axPos val="b"/>
        <c:numFmt formatCode="General" sourceLinked="1"/>
        <c:majorTickMark val="out"/>
        <c:minorTickMark val="none"/>
        <c:tickLblPos val="nextTo"/>
        <c:spPr>
          <a:ln>
            <a:noFill/>
          </a:ln>
        </c:spPr>
        <c:txPr>
          <a:bodyPr rot="0"/>
          <a:lstStyle/>
          <a:p>
            <a:pPr>
              <a:defRPr lang="es-CR" sz="1400" b="1">
                <a:latin typeface="Arial" pitchFamily="34" charset="0"/>
                <a:cs typeface="Arial" pitchFamily="34" charset="0"/>
              </a:defRPr>
            </a:pPr>
            <a:endParaRPr lang="es-CR"/>
          </a:p>
        </c:txPr>
        <c:crossAx val="488303096"/>
        <c:crosses val="autoZero"/>
        <c:auto val="1"/>
        <c:lblAlgn val="ctr"/>
        <c:lblOffset val="100"/>
        <c:noMultiLvlLbl val="0"/>
      </c:catAx>
      <c:valAx>
        <c:axId val="488303096"/>
        <c:scaling>
          <c:orientation val="minMax"/>
        </c:scaling>
        <c:delete val="0"/>
        <c:axPos val="l"/>
        <c:majorGridlines>
          <c:spPr>
            <a:ln>
              <a:solidFill>
                <a:sysClr val="window" lastClr="FFFFFF">
                  <a:lumMod val="75000"/>
                </a:sysClr>
              </a:solidFill>
            </a:ln>
          </c:spPr>
        </c:majorGridlines>
        <c:numFmt formatCode="0%" sourceLinked="1"/>
        <c:majorTickMark val="out"/>
        <c:minorTickMark val="none"/>
        <c:tickLblPos val="nextTo"/>
        <c:spPr>
          <a:ln>
            <a:noFill/>
          </a:ln>
        </c:spPr>
        <c:txPr>
          <a:bodyPr/>
          <a:lstStyle/>
          <a:p>
            <a:pPr algn="ctr">
              <a:defRPr lang="es-CR" sz="1400" b="1" i="0" u="none" strike="noStrike" kern="1200" baseline="0">
                <a:solidFill>
                  <a:prstClr val="black"/>
                </a:solidFill>
                <a:latin typeface="Arial" pitchFamily="34" charset="0"/>
                <a:ea typeface="+mn-ea"/>
                <a:cs typeface="Arial" pitchFamily="34" charset="0"/>
              </a:defRPr>
            </a:pPr>
            <a:endParaRPr lang="es-CR"/>
          </a:p>
        </c:txPr>
        <c:crossAx val="488300744"/>
        <c:crosses val="autoZero"/>
        <c:crossBetween val="between"/>
        <c:majorUnit val="0.2"/>
      </c:valAx>
      <c:spPr>
        <a:noFill/>
        <a:ln w="25400">
          <a:noFill/>
        </a:ln>
      </c:spPr>
    </c:plotArea>
    <c:legend>
      <c:legendPos val="b"/>
      <c:layout>
        <c:manualLayout>
          <c:xMode val="edge"/>
          <c:yMode val="edge"/>
          <c:x val="9.2739673430501587E-2"/>
          <c:y val="0.87440400697444554"/>
          <c:w val="0.86101016108737949"/>
          <c:h val="3.6249939843556234E-2"/>
        </c:manualLayout>
      </c:layout>
      <c:overlay val="0"/>
      <c:spPr>
        <a:ln>
          <a:noFill/>
        </a:ln>
      </c:spPr>
      <c:txPr>
        <a:bodyPr/>
        <a:lstStyle/>
        <a:p>
          <a:pPr>
            <a:defRPr lang="es-CR" sz="1200" b="1">
              <a:latin typeface="Arial" pitchFamily="34" charset="0"/>
              <a:cs typeface="Arial" pitchFamily="34" charset="0"/>
            </a:defRPr>
          </a:pPr>
          <a:endParaRPr lang="es-CR"/>
        </a:p>
      </c:txPr>
    </c:legend>
    <c:plotVisOnly val="1"/>
    <c:dispBlanksAs val="gap"/>
    <c:showDLblsOverMax val="0"/>
  </c:chart>
  <c:spPr>
    <a:solidFill>
      <a:sysClr val="window" lastClr="FFFFFF"/>
    </a:solidFill>
    <a:ln>
      <a:solidFill>
        <a:sysClr val="windowText" lastClr="000000"/>
      </a:solidFill>
    </a:ln>
  </c:spPr>
  <c:txPr>
    <a:bodyPr/>
    <a:lstStyle/>
    <a:p>
      <a:pPr>
        <a:defRPr sz="1600">
          <a:latin typeface="Franklin Gothic Book" pitchFamily="34" charset="0"/>
        </a:defRPr>
      </a:pPr>
      <a:endParaRPr lang="es-CR"/>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manualLayout>
          <c:layoutTarget val="inner"/>
          <c:xMode val="edge"/>
          <c:yMode val="edge"/>
          <c:x val="5.8171391745723548E-2"/>
          <c:y val="0.18337662926385165"/>
          <c:w val="0.8783370029009322"/>
          <c:h val="0.63772434448534077"/>
        </c:manualLayout>
      </c:layout>
      <c:barChart>
        <c:barDir val="col"/>
        <c:grouping val="clustered"/>
        <c:varyColors val="0"/>
        <c:ser>
          <c:idx val="0"/>
          <c:order val="0"/>
          <c:tx>
            <c:v>Cantidad</c:v>
          </c:tx>
          <c:spPr>
            <a:solidFill>
              <a:srgbClr val="000066"/>
            </a:solidFill>
            <a:effectLst>
              <a:outerShdw blurRad="25400" dist="50800" dir="5400000" algn="ctr" rotWithShape="0">
                <a:srgbClr val="000000">
                  <a:alpha val="43137"/>
                </a:srgbClr>
              </a:outerShdw>
            </a:effectLst>
            <a:scene3d>
              <a:camera prst="orthographicFront"/>
              <a:lightRig rig="threePt" dir="t"/>
            </a:scene3d>
            <a:sp3d/>
          </c:spPr>
          <c:invertIfNegative val="0"/>
          <c:dLbls>
            <c:dLbl>
              <c:idx val="0"/>
              <c:layout>
                <c:manualLayout>
                  <c:x val="0"/>
                  <c:y val="6.2757587701016103E-3"/>
                </c:manualLayout>
              </c:layout>
              <c:numFmt formatCode="#,##0.0" sourceLinked="0"/>
              <c:spPr>
                <a:noFill/>
                <a:ln>
                  <a:noFill/>
                </a:ln>
                <a:effectLst/>
              </c:spPr>
              <c:txPr>
                <a:bodyPr wrap="square" lIns="38100" tIns="19050" rIns="38100" bIns="19050" anchor="ctr">
                  <a:spAutoFit/>
                </a:bodyPr>
                <a:lstStyle/>
                <a:p>
                  <a:pPr>
                    <a:defRPr sz="1400" b="1">
                      <a:solidFill>
                        <a:schemeClr val="tx1"/>
                      </a:solidFill>
                      <a:latin typeface="Arial "/>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99-4B46-996C-4BF6E2B8F884}"/>
                </c:ext>
              </c:extLst>
            </c:dLbl>
            <c:dLbl>
              <c:idx val="1"/>
              <c:layout>
                <c:manualLayout>
                  <c:x val="-8.2369069209735607E-4"/>
                  <c:y val="1.5374987250471261E-3"/>
                </c:manualLayout>
              </c:layout>
              <c:numFmt formatCode="#,##0.0" sourceLinked="0"/>
              <c:spPr>
                <a:noFill/>
                <a:ln>
                  <a:noFill/>
                </a:ln>
                <a:effectLst/>
              </c:spPr>
              <c:txPr>
                <a:bodyPr wrap="square" lIns="38100" tIns="19050" rIns="38100" bIns="19050" anchor="ctr">
                  <a:spAutoFit/>
                </a:bodyPr>
                <a:lstStyle/>
                <a:p>
                  <a:pPr>
                    <a:defRPr sz="1400" b="1">
                      <a:solidFill>
                        <a:schemeClr val="tx1"/>
                      </a:solidFill>
                      <a:latin typeface="Arial "/>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8A-42D4-878E-A3020C9855A6}"/>
                </c:ext>
              </c:extLst>
            </c:dLbl>
            <c:numFmt formatCode="#,##0.0" sourceLinked="0"/>
            <c:spPr>
              <a:noFill/>
              <a:ln>
                <a:noFill/>
              </a:ln>
              <a:effectLst/>
            </c:spPr>
            <c:txPr>
              <a:bodyPr wrap="square" lIns="38100" tIns="19050" rIns="38100" bIns="19050" anchor="ctr">
                <a:spAutoFit/>
              </a:bodyPr>
              <a:lstStyle/>
              <a:p>
                <a:pPr>
                  <a:defRPr sz="1400" b="1">
                    <a:solidFill>
                      <a:schemeClr val="bg1"/>
                    </a:solidFill>
                    <a:latin typeface="Arial "/>
                  </a:defRPr>
                </a:pPr>
                <a:endParaRPr lang="es-C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'Cuadro 4'!$C$6:$AB$7</c15:sqref>
                  </c15:fullRef>
                </c:ext>
              </c:extLst>
              <c:f>'Cuadro 4'!$K$6:$AB$7</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strCache>
            </c:strRef>
          </c:cat>
          <c:val>
            <c:numRef>
              <c:extLst>
                <c:ext xmlns:c15="http://schemas.microsoft.com/office/drawing/2012/chart" uri="{02D57815-91ED-43cb-92C2-25804820EDAC}">
                  <c15:fullRef>
                    <c15:sqref>'Cuadro 3'!$C$16:$AB$16</c15:sqref>
                  </c15:fullRef>
                </c:ext>
              </c:extLst>
              <c:f>'Cuadro 3'!$K$16:$AB$16</c:f>
              <c:numCache>
                <c:formatCode>#,##0</c:formatCode>
                <c:ptCount val="18"/>
                <c:pt idx="0">
                  <c:v>892550</c:v>
                </c:pt>
                <c:pt idx="1">
                  <c:v>1379996</c:v>
                </c:pt>
                <c:pt idx="2">
                  <c:v>2092747</c:v>
                </c:pt>
                <c:pt idx="3">
                  <c:v>3836866</c:v>
                </c:pt>
                <c:pt idx="4">
                  <c:v>5172401</c:v>
                </c:pt>
                <c:pt idx="5">
                  <c:v>6375820</c:v>
                </c:pt>
                <c:pt idx="6">
                  <c:v>7428084</c:v>
                </c:pt>
                <c:pt idx="7">
                  <c:v>8701920</c:v>
                </c:pt>
                <c:pt idx="8">
                  <c:v>10600370</c:v>
                </c:pt>
                <c:pt idx="9">
                  <c:v>12186343</c:v>
                </c:pt>
                <c:pt idx="10">
                  <c:v>14228435</c:v>
                </c:pt>
                <c:pt idx="11">
                  <c:v>16246431</c:v>
                </c:pt>
                <c:pt idx="12">
                  <c:v>18023259</c:v>
                </c:pt>
                <c:pt idx="13">
                  <c:v>18677609</c:v>
                </c:pt>
                <c:pt idx="14">
                  <c:v>19649111</c:v>
                </c:pt>
                <c:pt idx="15">
                  <c:v>21688374</c:v>
                </c:pt>
                <c:pt idx="16">
                  <c:v>24469969</c:v>
                </c:pt>
                <c:pt idx="17">
                  <c:v>26858922</c:v>
                </c:pt>
              </c:numCache>
            </c:numRef>
          </c:val>
          <c:extLst>
            <c:ext xmlns:c16="http://schemas.microsoft.com/office/drawing/2014/chart" uri="{C3380CC4-5D6E-409C-BE32-E72D297353CC}">
              <c16:uniqueId val="{00000002-7099-4B46-996C-4BF6E2B8F884}"/>
            </c:ext>
          </c:extLst>
        </c:ser>
        <c:dLbls>
          <c:dLblPos val="ctr"/>
          <c:showLegendKey val="0"/>
          <c:showVal val="1"/>
          <c:showCatName val="0"/>
          <c:showSerName val="0"/>
          <c:showPercent val="0"/>
          <c:showBubbleSize val="0"/>
        </c:dLbls>
        <c:gapWidth val="50"/>
        <c:axId val="205524104"/>
        <c:axId val="205524496"/>
      </c:barChart>
      <c:lineChart>
        <c:grouping val="standard"/>
        <c:varyColors val="0"/>
        <c:ser>
          <c:idx val="1"/>
          <c:order val="1"/>
          <c:tx>
            <c:v>Valor</c:v>
          </c:tx>
          <c:spPr>
            <a:ln>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7-D18A-42D4-878E-A3020C9855A6}"/>
                </c:ext>
              </c:extLst>
            </c:dLbl>
            <c:dLbl>
              <c:idx val="3"/>
              <c:delete val="1"/>
              <c:extLst>
                <c:ext xmlns:c15="http://schemas.microsoft.com/office/drawing/2012/chart" uri="{CE6537A1-D6FC-4f65-9D91-7224C49458BB}"/>
                <c:ext xmlns:c16="http://schemas.microsoft.com/office/drawing/2014/chart" uri="{C3380CC4-5D6E-409C-BE32-E72D297353CC}">
                  <c16:uniqueId val="{00000009-D18A-42D4-878E-A3020C9855A6}"/>
                </c:ext>
              </c:extLst>
            </c:dLbl>
            <c:dLbl>
              <c:idx val="4"/>
              <c:delete val="1"/>
              <c:extLst>
                <c:ext xmlns:c15="http://schemas.microsoft.com/office/drawing/2012/chart" uri="{CE6537A1-D6FC-4f65-9D91-7224C49458BB}"/>
                <c:ext xmlns:c16="http://schemas.microsoft.com/office/drawing/2014/chart" uri="{C3380CC4-5D6E-409C-BE32-E72D297353CC}">
                  <c16:uniqueId val="{0000000C-D18A-42D4-878E-A3020C9855A6}"/>
                </c:ext>
              </c:extLst>
            </c:dLbl>
            <c:dLbl>
              <c:idx val="5"/>
              <c:delete val="1"/>
              <c:extLst>
                <c:ext xmlns:c15="http://schemas.microsoft.com/office/drawing/2012/chart" uri="{CE6537A1-D6FC-4f65-9D91-7224C49458BB}"/>
                <c:ext xmlns:c16="http://schemas.microsoft.com/office/drawing/2014/chart" uri="{C3380CC4-5D6E-409C-BE32-E72D297353CC}">
                  <c16:uniqueId val="{0000000A-D18A-42D4-878E-A3020C9855A6}"/>
                </c:ext>
              </c:extLst>
            </c:dLbl>
            <c:dLbl>
              <c:idx val="6"/>
              <c:delete val="1"/>
              <c:extLst>
                <c:ext xmlns:c15="http://schemas.microsoft.com/office/drawing/2012/chart" uri="{CE6537A1-D6FC-4f65-9D91-7224C49458BB}"/>
                <c:ext xmlns:c16="http://schemas.microsoft.com/office/drawing/2014/chart" uri="{C3380CC4-5D6E-409C-BE32-E72D297353CC}">
                  <c16:uniqueId val="{0000000B-D18A-42D4-878E-A3020C9855A6}"/>
                </c:ext>
              </c:extLst>
            </c:dLbl>
            <c:dLbl>
              <c:idx val="7"/>
              <c:layout>
                <c:manualLayout>
                  <c:x val="-2.238678379706777E-2"/>
                  <c:y val="-3.80809535262363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8A-42D4-878E-A3020C9855A6}"/>
                </c:ext>
              </c:extLst>
            </c:dLbl>
            <c:dLbl>
              <c:idx val="8"/>
              <c:delete val="1"/>
              <c:extLst>
                <c:ext xmlns:c15="http://schemas.microsoft.com/office/drawing/2012/chart" uri="{CE6537A1-D6FC-4f65-9D91-7224C49458BB}"/>
                <c:ext xmlns:c16="http://schemas.microsoft.com/office/drawing/2014/chart" uri="{C3380CC4-5D6E-409C-BE32-E72D297353CC}">
                  <c16:uniqueId val="{00000005-D18A-42D4-878E-A3020C9855A6}"/>
                </c:ext>
              </c:extLst>
            </c:dLbl>
            <c:dLbl>
              <c:idx val="9"/>
              <c:delete val="1"/>
              <c:extLst>
                <c:ext xmlns:c15="http://schemas.microsoft.com/office/drawing/2012/chart" uri="{CE6537A1-D6FC-4f65-9D91-7224C49458BB}"/>
                <c:ext xmlns:c16="http://schemas.microsoft.com/office/drawing/2014/chart" uri="{C3380CC4-5D6E-409C-BE32-E72D297353CC}">
                  <c16:uniqueId val="{00000004-D18A-42D4-878E-A3020C9855A6}"/>
                </c:ext>
              </c:extLst>
            </c:dLbl>
            <c:dLbl>
              <c:idx val="10"/>
              <c:delete val="1"/>
              <c:extLst>
                <c:ext xmlns:c15="http://schemas.microsoft.com/office/drawing/2012/chart" uri="{CE6537A1-D6FC-4f65-9D91-7224C49458BB}"/>
                <c:ext xmlns:c16="http://schemas.microsoft.com/office/drawing/2014/chart" uri="{C3380CC4-5D6E-409C-BE32-E72D297353CC}">
                  <c16:uniqueId val="{00000003-D18A-42D4-878E-A3020C9855A6}"/>
                </c:ext>
              </c:extLst>
            </c:dLbl>
            <c:dLbl>
              <c:idx val="11"/>
              <c:delete val="1"/>
              <c:extLst>
                <c:ext xmlns:c15="http://schemas.microsoft.com/office/drawing/2012/chart" uri="{CE6537A1-D6FC-4f65-9D91-7224C49458BB}"/>
                <c:ext xmlns:c16="http://schemas.microsoft.com/office/drawing/2014/chart" uri="{C3380CC4-5D6E-409C-BE32-E72D297353CC}">
                  <c16:uniqueId val="{0000000D-D18A-42D4-878E-A3020C9855A6}"/>
                </c:ext>
              </c:extLst>
            </c:dLbl>
            <c:dLbl>
              <c:idx val="12"/>
              <c:layout>
                <c:manualLayout>
                  <c:x val="-2.3210506919209485E-2"/>
                  <c:y val="-4.20789538964448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18A-42D4-878E-A3020C9855A6}"/>
                </c:ext>
              </c:extLst>
            </c:dLbl>
            <c:dLbl>
              <c:idx val="13"/>
              <c:delete val="1"/>
              <c:extLst>
                <c:ext xmlns:c15="http://schemas.microsoft.com/office/drawing/2012/chart" uri="{CE6537A1-D6FC-4f65-9D91-7224C49458BB}"/>
                <c:ext xmlns:c16="http://schemas.microsoft.com/office/drawing/2014/chart" uri="{C3380CC4-5D6E-409C-BE32-E72D297353CC}">
                  <c16:uniqueId val="{00000004-3114-4A0B-8BA9-1C7E9A296633}"/>
                </c:ext>
              </c:extLst>
            </c:dLbl>
            <c:numFmt formatCode="&quot;₡&quot;#,##0.0" sourceLinked="0"/>
            <c:spPr>
              <a:noFill/>
              <a:ln>
                <a:noFill/>
              </a:ln>
              <a:effectLst/>
            </c:spPr>
            <c:txPr>
              <a:bodyPr wrap="square" lIns="38100" tIns="19050" rIns="38100" bIns="19050" anchor="ctr">
                <a:spAutoFit/>
              </a:bodyPr>
              <a:lstStyle/>
              <a:p>
                <a:pPr>
                  <a:defRPr sz="1400" b="1">
                    <a:solidFill>
                      <a:schemeClr val="tx1"/>
                    </a:solidFill>
                    <a:latin typeface="Arial "/>
                  </a:defRPr>
                </a:pPr>
                <a:endParaRPr lang="es-C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'Cuadro 4'!$C$6:$Z$7</c15:sqref>
                  </c15:fullRef>
                </c:ext>
              </c:extLst>
              <c:f>'Cuadro 4'!$K$6:$Z$7</c:f>
              <c:strCach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strCache>
            </c:strRef>
          </c:cat>
          <c:val>
            <c:numRef>
              <c:extLst>
                <c:ext xmlns:c15="http://schemas.microsoft.com/office/drawing/2012/chart" uri="{02D57815-91ED-43cb-92C2-25804820EDAC}">
                  <c15:fullRef>
                    <c15:sqref>'Cuadro 4'!$C$17:$AB$17</c15:sqref>
                  </c15:fullRef>
                </c:ext>
              </c:extLst>
              <c:f>'Cuadro 4'!$K$17:$AB$17</c:f>
              <c:numCache>
                <c:formatCode>#,##0.00</c:formatCode>
                <c:ptCount val="18"/>
                <c:pt idx="0">
                  <c:v>19087.981710117969</c:v>
                </c:pt>
                <c:pt idx="1">
                  <c:v>21790.877730052111</c:v>
                </c:pt>
                <c:pt idx="2">
                  <c:v>25408.878904547157</c:v>
                </c:pt>
                <c:pt idx="3">
                  <c:v>27494.511900604448</c:v>
                </c:pt>
                <c:pt idx="4">
                  <c:v>30856.370665251168</c:v>
                </c:pt>
                <c:pt idx="5">
                  <c:v>33798.294706745888</c:v>
                </c:pt>
                <c:pt idx="6">
                  <c:v>39347.352253594545</c:v>
                </c:pt>
                <c:pt idx="7">
                  <c:v>42151.376375390195</c:v>
                </c:pt>
                <c:pt idx="8">
                  <c:v>48712.572542233611</c:v>
                </c:pt>
                <c:pt idx="9">
                  <c:v>51993.886092421206</c:v>
                </c:pt>
                <c:pt idx="10">
                  <c:v>53235.22989511062</c:v>
                </c:pt>
                <c:pt idx="11">
                  <c:v>58109.047551690848</c:v>
                </c:pt>
                <c:pt idx="12">
                  <c:v>53600.619134373926</c:v>
                </c:pt>
                <c:pt idx="13">
                  <c:v>62947.226103108595</c:v>
                </c:pt>
                <c:pt idx="14">
                  <c:v>67485.958214532773</c:v>
                </c:pt>
                <c:pt idx="15">
                  <c:v>70416.21523588174</c:v>
                </c:pt>
                <c:pt idx="16">
                  <c:v>77843.895852974747</c:v>
                </c:pt>
                <c:pt idx="17">
                  <c:v>80335.197189396058</c:v>
                </c:pt>
              </c:numCache>
            </c:numRef>
          </c:val>
          <c:smooth val="0"/>
          <c:extLst>
            <c:ext xmlns:c16="http://schemas.microsoft.com/office/drawing/2014/chart" uri="{C3380CC4-5D6E-409C-BE32-E72D297353CC}">
              <c16:uniqueId val="{00000003-7099-4B46-996C-4BF6E2B8F884}"/>
            </c:ext>
          </c:extLst>
        </c:ser>
        <c:dLbls>
          <c:dLblPos val="ctr"/>
          <c:showLegendKey val="0"/>
          <c:showVal val="1"/>
          <c:showCatName val="0"/>
          <c:showSerName val="0"/>
          <c:showPercent val="0"/>
          <c:showBubbleSize val="0"/>
        </c:dLbls>
        <c:marker val="1"/>
        <c:smooth val="0"/>
        <c:axId val="205524888"/>
        <c:axId val="205527240"/>
      </c:lineChart>
      <c:catAx>
        <c:axId val="205524104"/>
        <c:scaling>
          <c:orientation val="minMax"/>
        </c:scaling>
        <c:delete val="0"/>
        <c:axPos val="b"/>
        <c:numFmt formatCode="General" sourceLinked="1"/>
        <c:majorTickMark val="out"/>
        <c:minorTickMark val="none"/>
        <c:tickLblPos val="nextTo"/>
        <c:spPr>
          <a:ln>
            <a:noFill/>
          </a:ln>
        </c:spPr>
        <c:txPr>
          <a:bodyPr rot="0"/>
          <a:lstStyle/>
          <a:p>
            <a:pPr>
              <a:defRPr sz="1400" b="1">
                <a:latin typeface="Arial" panose="020B0604020202020204" pitchFamily="34" charset="0"/>
                <a:cs typeface="Arial" panose="020B0604020202020204" pitchFamily="34" charset="0"/>
              </a:defRPr>
            </a:pPr>
            <a:endParaRPr lang="es-CR"/>
          </a:p>
        </c:txPr>
        <c:crossAx val="205524496"/>
        <c:crosses val="autoZero"/>
        <c:auto val="1"/>
        <c:lblAlgn val="ctr"/>
        <c:lblOffset val="100"/>
        <c:noMultiLvlLbl val="0"/>
      </c:catAx>
      <c:valAx>
        <c:axId val="205524496"/>
        <c:scaling>
          <c:orientation val="minMax"/>
        </c:scaling>
        <c:delete val="0"/>
        <c:axPos val="l"/>
        <c:majorGridlines>
          <c:spPr>
            <a:ln>
              <a:solidFill>
                <a:schemeClr val="bg1">
                  <a:lumMod val="75000"/>
                </a:schemeClr>
              </a:solidFill>
            </a:ln>
          </c:spPr>
        </c:majorGridlines>
        <c:title>
          <c:tx>
            <c:rich>
              <a:bodyPr rot="-5400000" vert="horz"/>
              <a:lstStyle/>
              <a:p>
                <a:pPr>
                  <a:defRPr sz="1400">
                    <a:latin typeface="Arial" panose="020B0604020202020204" pitchFamily="34" charset="0"/>
                    <a:cs typeface="Arial" panose="020B0604020202020204" pitchFamily="34" charset="0"/>
                  </a:defRPr>
                </a:pPr>
                <a:r>
                  <a:rPr lang="es-CR" sz="1400">
                    <a:latin typeface="Arial" panose="020B0604020202020204" pitchFamily="34" charset="0"/>
                    <a:cs typeface="Arial" panose="020B0604020202020204" pitchFamily="34" charset="0"/>
                  </a:rPr>
                  <a:t>Millones de transacciones</a:t>
                </a:r>
              </a:p>
            </c:rich>
          </c:tx>
          <c:layout>
            <c:manualLayout>
              <c:xMode val="edge"/>
              <c:yMode val="edge"/>
              <c:x val="8.2679749032968514E-3"/>
              <c:y val="0.27065817159795352"/>
            </c:manualLayout>
          </c:layout>
          <c:overlay val="0"/>
        </c:title>
        <c:numFmt formatCode="#,##0" sourceLinked="0"/>
        <c:majorTickMark val="out"/>
        <c:minorTickMark val="none"/>
        <c:tickLblPos val="nextTo"/>
        <c:spPr>
          <a:ln>
            <a:noFill/>
          </a:ln>
        </c:spPr>
        <c:txPr>
          <a:bodyPr/>
          <a:lstStyle/>
          <a:p>
            <a:pPr>
              <a:defRPr sz="1400" b="1">
                <a:latin typeface="+mn-lt"/>
              </a:defRPr>
            </a:pPr>
            <a:endParaRPr lang="es-CR"/>
          </a:p>
        </c:txPr>
        <c:crossAx val="205524104"/>
        <c:crosses val="autoZero"/>
        <c:crossBetween val="between"/>
        <c:dispUnits>
          <c:builtInUnit val="millions"/>
        </c:dispUnits>
      </c:valAx>
      <c:valAx>
        <c:axId val="205527240"/>
        <c:scaling>
          <c:orientation val="minMax"/>
          <c:max val="90000"/>
        </c:scaling>
        <c:delete val="0"/>
        <c:axPos val="r"/>
        <c:title>
          <c:tx>
            <c:rich>
              <a:bodyPr rot="-5400000" vert="horz"/>
              <a:lstStyle/>
              <a:p>
                <a:pPr>
                  <a:defRPr sz="1400">
                    <a:latin typeface="Arial" panose="020B0604020202020204" pitchFamily="34" charset="0"/>
                    <a:cs typeface="Arial" panose="020B0604020202020204" pitchFamily="34" charset="0"/>
                  </a:defRPr>
                </a:pPr>
                <a:r>
                  <a:rPr lang="es-CR" sz="1400">
                    <a:latin typeface="Arial" panose="020B0604020202020204" pitchFamily="34" charset="0"/>
                    <a:cs typeface="Arial" panose="020B0604020202020204" pitchFamily="34" charset="0"/>
                  </a:rPr>
                  <a:t>Billones de colones</a:t>
                </a:r>
              </a:p>
            </c:rich>
          </c:tx>
          <c:layout>
            <c:manualLayout>
              <c:xMode val="edge"/>
              <c:yMode val="edge"/>
              <c:x val="0.97786681914841034"/>
              <c:y val="0.32963686194117719"/>
            </c:manualLayout>
          </c:layout>
          <c:overlay val="0"/>
        </c:title>
        <c:numFmt formatCode="&quot;₡&quot;#,##0" sourceLinked="0"/>
        <c:majorTickMark val="out"/>
        <c:minorTickMark val="none"/>
        <c:tickLblPos val="nextTo"/>
        <c:spPr>
          <a:ln>
            <a:noFill/>
          </a:ln>
        </c:spPr>
        <c:txPr>
          <a:bodyPr/>
          <a:lstStyle/>
          <a:p>
            <a:pPr>
              <a:defRPr sz="1400" b="1"/>
            </a:pPr>
            <a:endParaRPr lang="es-CR"/>
          </a:p>
        </c:txPr>
        <c:crossAx val="205524888"/>
        <c:crosses val="max"/>
        <c:crossBetween val="between"/>
        <c:dispUnits>
          <c:builtInUnit val="thousands"/>
        </c:dispUnits>
      </c:valAx>
      <c:catAx>
        <c:axId val="205524888"/>
        <c:scaling>
          <c:orientation val="minMax"/>
        </c:scaling>
        <c:delete val="1"/>
        <c:axPos val="b"/>
        <c:numFmt formatCode="General" sourceLinked="1"/>
        <c:majorTickMark val="out"/>
        <c:minorTickMark val="none"/>
        <c:tickLblPos val="nextTo"/>
        <c:crossAx val="205527240"/>
        <c:crosses val="autoZero"/>
        <c:auto val="1"/>
        <c:lblAlgn val="ctr"/>
        <c:lblOffset val="100"/>
        <c:noMultiLvlLbl val="0"/>
      </c:catAx>
      <c:spPr>
        <a:noFill/>
      </c:spPr>
    </c:plotArea>
    <c:legend>
      <c:legendPos val="b"/>
      <c:layout>
        <c:manualLayout>
          <c:xMode val="edge"/>
          <c:yMode val="edge"/>
          <c:x val="0.3660667713854413"/>
          <c:y val="0.9015704900981808"/>
          <c:w val="0.2641547089526769"/>
          <c:h val="4.3401256661099182E-2"/>
        </c:manualLayout>
      </c:layout>
      <c:overlay val="0"/>
      <c:txPr>
        <a:bodyPr/>
        <a:lstStyle/>
        <a:p>
          <a:pPr>
            <a:defRPr sz="1400" b="1">
              <a:latin typeface="Arial" panose="020B0604020202020204" pitchFamily="34" charset="0"/>
              <a:cs typeface="Arial" panose="020B0604020202020204" pitchFamily="34" charset="0"/>
            </a:defRPr>
          </a:pPr>
          <a:endParaRPr lang="es-CR"/>
        </a:p>
      </c:txPr>
    </c:legend>
    <c:plotVisOnly val="1"/>
    <c:dispBlanksAs val="gap"/>
    <c:showDLblsOverMax val="0"/>
  </c:chart>
  <c:spPr>
    <a:solidFill>
      <a:schemeClr val="bg1"/>
    </a:solidFill>
    <a:ln>
      <a:solidFill>
        <a:sysClr val="windowText" lastClr="000000"/>
      </a:solidFill>
    </a:ln>
  </c:sp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365760</xdr:colOff>
      <xdr:row>0</xdr:row>
      <xdr:rowOff>0</xdr:rowOff>
    </xdr:from>
    <xdr:to>
      <xdr:col>5</xdr:col>
      <xdr:colOff>7620</xdr:colOff>
      <xdr:row>2</xdr:row>
      <xdr:rowOff>8466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65760" y="0"/>
          <a:ext cx="11706860" cy="8551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absoluteAnchor>
    <xdr:pos x="657225" y="204258"/>
    <xdr:ext cx="15973425" cy="6282267"/>
    <xdr:graphicFrame macro="">
      <xdr:nvGraphicFramePr>
        <xdr:cNvPr id="2" name="1 Gráfico">
          <a:extLst>
            <a:ext uri="{FF2B5EF4-FFF2-40B4-BE49-F238E27FC236}">
              <a16:creationId xmlns:a16="http://schemas.microsoft.com/office/drawing/2014/main" id="{B7F2372C-93AA-4277-80FF-1C0248ACA47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0.00586</cdr:x>
      <cdr:y>0.95636</cdr:y>
    </cdr:from>
    <cdr:to>
      <cdr:x>0.43743</cdr:x>
      <cdr:y>0.9944</cdr:y>
    </cdr:to>
    <cdr:sp macro="" textlink="">
      <cdr:nvSpPr>
        <cdr:cNvPr id="2" name="1 CuadroTexto"/>
        <cdr:cNvSpPr txBox="1"/>
      </cdr:nvSpPr>
      <cdr:spPr>
        <a:xfrm xmlns:a="http://schemas.openxmlformats.org/drawingml/2006/main">
          <a:off x="50653" y="6000750"/>
          <a:ext cx="3730465" cy="2387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000" b="1"/>
            <a:t>Fuente</a:t>
          </a:r>
          <a:r>
            <a:rPr lang="es-CR" sz="1000" b="0"/>
            <a:t>:Banco Central de Costa</a:t>
          </a:r>
          <a:r>
            <a:rPr lang="es-CR" sz="1000" b="0" baseline="0"/>
            <a:t> Rica.</a:t>
          </a:r>
          <a:endParaRPr lang="es-CR" sz="1000" b="0"/>
        </a:p>
      </cdr:txBody>
    </cdr:sp>
  </cdr:relSizeAnchor>
  <cdr:relSizeAnchor xmlns:cdr="http://schemas.openxmlformats.org/drawingml/2006/chartDrawing">
    <cdr:from>
      <cdr:x>0.00703</cdr:x>
      <cdr:y>0</cdr:y>
    </cdr:from>
    <cdr:to>
      <cdr:x>0.98065</cdr:x>
      <cdr:y>0.13277</cdr:y>
    </cdr:to>
    <cdr:sp macro="" textlink="">
      <cdr:nvSpPr>
        <cdr:cNvPr id="3" name="7 Marcador de contenido"/>
        <cdr:cNvSpPr>
          <a:spLocks xmlns:a="http://schemas.openxmlformats.org/drawingml/2006/main" noGrp="1"/>
        </cdr:cNvSpPr>
      </cdr:nvSpPr>
      <cdr:spPr bwMode="auto">
        <a:xfrm xmlns:a="http://schemas.openxmlformats.org/drawingml/2006/main">
          <a:off x="113305" y="0"/>
          <a:ext cx="15692184" cy="88159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horz" wrap="square" lIns="91440" tIns="45720" rIns="91440" bIns="45720" numCol="1" anchor="t" anchorCtr="0" compatLnSpc="1">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s-CR" sz="1600" b="1" i="0" baseline="0">
              <a:effectLst/>
              <a:latin typeface="Arial" panose="020B0604020202020204" pitchFamily="34" charset="0"/>
              <a:ea typeface="+mn-ea"/>
              <a:cs typeface="Arial" panose="020B0604020202020204" pitchFamily="34" charset="0"/>
            </a:rPr>
            <a:t>Gráfico 4.1</a:t>
          </a:r>
        </a:p>
        <a:p xmlns:a="http://schemas.openxmlformats.org/drawingml/2006/main">
          <a:pPr algn="ctr" rtl="0"/>
          <a:r>
            <a:rPr lang="es-CR" sz="1600" b="1" i="0" baseline="0">
              <a:effectLst/>
              <a:latin typeface="Arial" panose="020B0604020202020204" pitchFamily="34" charset="0"/>
              <a:ea typeface="+mn-ea"/>
              <a:cs typeface="Arial" panose="020B0604020202020204" pitchFamily="34" charset="0"/>
            </a:rPr>
            <a:t>SINPE. Valor de las transacciones liquidadas según moneda  </a:t>
          </a:r>
        </a:p>
        <a:p xmlns:a="http://schemas.openxmlformats.org/drawingml/2006/main">
          <a:pPr algn="ctr" rtl="0"/>
          <a:r>
            <a:rPr lang="es-CR" sz="1200" b="1" i="0" baseline="0">
              <a:effectLst/>
              <a:latin typeface="Arial" panose="020B0604020202020204" pitchFamily="34" charset="0"/>
              <a:ea typeface="+mn-ea"/>
              <a:cs typeface="Arial" panose="020B0604020202020204" pitchFamily="34" charset="0"/>
            </a:rPr>
            <a:t>Periodo 2000 - 2025</a:t>
          </a:r>
        </a:p>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CR" sz="1200" b="1" i="0" baseline="0">
              <a:effectLst/>
              <a:latin typeface="Arial" panose="020B0604020202020204" pitchFamily="34" charset="0"/>
              <a:ea typeface="+mn-ea"/>
              <a:cs typeface="Arial" panose="020B0604020202020204" pitchFamily="34" charset="0"/>
            </a:rPr>
            <a:t>-Cifras en billones de colones-</a:t>
          </a:r>
          <a:endParaRPr lang="es-CR" sz="1200">
            <a:effectLst/>
            <a:latin typeface="Arial" panose="020B0604020202020204" pitchFamily="34" charset="0"/>
            <a:cs typeface="Arial" panose="020B0604020202020204" pitchFamily="34" charset="0"/>
          </a:endParaRPr>
        </a:p>
        <a:p xmlns:a="http://schemas.openxmlformats.org/drawingml/2006/main">
          <a:pPr algn="ctr" rtl="0"/>
          <a:endParaRPr lang="es-CR" sz="2000">
            <a:effectLst/>
            <a:latin typeface="+mj-lt"/>
          </a:endParaRPr>
        </a:p>
      </cdr:txBody>
    </cdr:sp>
  </cdr:relSizeAnchor>
</c:userShapes>
</file>

<file path=xl/drawings/drawing12.xml><?xml version="1.0" encoding="utf-8"?>
<xdr:wsDr xmlns:xdr="http://schemas.openxmlformats.org/drawingml/2006/spreadsheetDrawing" xmlns:a="http://schemas.openxmlformats.org/drawingml/2006/main">
  <xdr:absoluteAnchor>
    <xdr:pos x="391886" y="152400"/>
    <xdr:ext cx="15449552" cy="6334125"/>
    <xdr:graphicFrame macro="">
      <xdr:nvGraphicFramePr>
        <xdr:cNvPr id="3" name="Gráfico 2">
          <a:extLst>
            <a:ext uri="{FF2B5EF4-FFF2-40B4-BE49-F238E27FC236}">
              <a16:creationId xmlns:a16="http://schemas.microsoft.com/office/drawing/2014/main" id="{82C7F2C9-DBF1-4FFD-A342-45D4AC0B907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cdr:x>
      <cdr:y>0.9619</cdr:y>
    </cdr:from>
    <cdr:to>
      <cdr:x>0.43178</cdr:x>
      <cdr:y>1</cdr:y>
    </cdr:to>
    <cdr:sp macro="" textlink="">
      <cdr:nvSpPr>
        <cdr:cNvPr id="4" name="1 CuadroTexto"/>
        <cdr:cNvSpPr txBox="1"/>
      </cdr:nvSpPr>
      <cdr:spPr>
        <a:xfrm xmlns:a="http://schemas.openxmlformats.org/drawingml/2006/main">
          <a:off x="0" y="6046999"/>
          <a:ext cx="3740741" cy="2395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100" b="1">
              <a:latin typeface="Arial" panose="020B0604020202020204" pitchFamily="34" charset="0"/>
              <a:cs typeface="Arial" panose="020B0604020202020204" pitchFamily="34" charset="0"/>
            </a:rPr>
            <a:t>Fuente</a:t>
          </a:r>
          <a:r>
            <a:rPr lang="es-CR" sz="1100" b="0">
              <a:latin typeface="Arial" panose="020B0604020202020204" pitchFamily="34" charset="0"/>
              <a:cs typeface="Arial" panose="020B0604020202020204" pitchFamily="34" charset="0"/>
            </a:rPr>
            <a:t>: División</a:t>
          </a:r>
          <a:r>
            <a:rPr lang="es-CR" sz="1100" b="0" baseline="0">
              <a:latin typeface="Arial" panose="020B0604020202020204" pitchFamily="34" charset="0"/>
              <a:cs typeface="Arial" panose="020B0604020202020204" pitchFamily="34" charset="0"/>
            </a:rPr>
            <a:t> Sistemas de Pago</a:t>
          </a:r>
          <a:endParaRPr lang="es-CR" sz="11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0.04467</cdr:x>
      <cdr:y>0.01069</cdr:y>
    </cdr:from>
    <cdr:to>
      <cdr:x>0.98333</cdr:x>
      <cdr:y>0.12572</cdr:y>
    </cdr:to>
    <cdr:sp macro="" textlink="">
      <cdr:nvSpPr>
        <cdr:cNvPr id="5" name="CuadroTexto 1">
          <a:extLst xmlns:a="http://schemas.openxmlformats.org/drawingml/2006/main">
            <a:ext uri="{FF2B5EF4-FFF2-40B4-BE49-F238E27FC236}">
              <a16:creationId xmlns:a16="http://schemas.microsoft.com/office/drawing/2014/main" id="{F46F585C-8F54-44C5-9114-D1BC70D49EB9}"/>
            </a:ext>
          </a:extLst>
        </cdr:cNvPr>
        <cdr:cNvSpPr txBox="1"/>
      </cdr:nvSpPr>
      <cdr:spPr>
        <a:xfrm xmlns:a="http://schemas.openxmlformats.org/drawingml/2006/main">
          <a:off x="690564" y="71937"/>
          <a:ext cx="14510742" cy="7740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R" sz="1600" b="1">
              <a:latin typeface="Arial" panose="020B0604020202020204" pitchFamily="34" charset="0"/>
              <a:cs typeface="Arial" panose="020B0604020202020204" pitchFamily="34" charset="0"/>
            </a:rPr>
            <a:t>Gráfico</a:t>
          </a:r>
          <a:r>
            <a:rPr lang="es-CR" sz="1600" b="1" baseline="0">
              <a:latin typeface="Arial" panose="020B0604020202020204" pitchFamily="34" charset="0"/>
              <a:cs typeface="Arial" panose="020B0604020202020204" pitchFamily="34" charset="0"/>
            </a:rPr>
            <a:t> 4.2</a:t>
          </a:r>
        </a:p>
        <a:p xmlns:a="http://schemas.openxmlformats.org/drawingml/2006/main">
          <a:pPr algn="ctr"/>
          <a:r>
            <a:rPr lang="es-CR" sz="1600" b="1" baseline="0">
              <a:latin typeface="Arial" panose="020B0604020202020204" pitchFamily="34" charset="0"/>
              <a:cs typeface="Arial" panose="020B0604020202020204" pitchFamily="34" charset="0"/>
            </a:rPr>
            <a:t>SINPE. Valor de Transacciones Liquidadas en servicios de movilización interbancaria de fondos entre cuentas de terceros</a:t>
          </a:r>
        </a:p>
        <a:p xmlns:a="http://schemas.openxmlformats.org/drawingml/2006/main">
          <a:pPr algn="ctr"/>
          <a:r>
            <a:rPr lang="es-CR" sz="1200" b="1" baseline="0">
              <a:latin typeface="Arial" panose="020B0604020202020204" pitchFamily="34" charset="0"/>
              <a:cs typeface="Arial" panose="020B0604020202020204" pitchFamily="34" charset="0"/>
            </a:rPr>
            <a:t>Período 2000 - 2025</a:t>
          </a:r>
        </a:p>
      </cdr:txBody>
    </cdr:sp>
  </cdr:relSizeAnchor>
</c:userShapes>
</file>

<file path=xl/drawings/drawing14.xml><?xml version="1.0" encoding="utf-8"?>
<xdr:wsDr xmlns:xdr="http://schemas.openxmlformats.org/drawingml/2006/spreadsheetDrawing" xmlns:a="http://schemas.openxmlformats.org/drawingml/2006/main">
  <xdr:absoluteAnchor>
    <xdr:pos x="831849" y="193676"/>
    <xdr:ext cx="15455902" cy="6254749"/>
    <xdr:graphicFrame macro="">
      <xdr:nvGraphicFramePr>
        <xdr:cNvPr id="2" name="1 Gráfico">
          <a:extLst>
            <a:ext uri="{FF2B5EF4-FFF2-40B4-BE49-F238E27FC236}">
              <a16:creationId xmlns:a16="http://schemas.microsoft.com/office/drawing/2014/main" id="{9E96C31C-BD52-4F3A-B021-DA0B5BF6F4F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cdr:x>
      <cdr:y>0.00382</cdr:y>
    </cdr:from>
    <cdr:to>
      <cdr:x>1</cdr:x>
      <cdr:y>0.17766</cdr:y>
    </cdr:to>
    <cdr:sp macro="" textlink="">
      <cdr:nvSpPr>
        <cdr:cNvPr id="6" name="7 Marcador de contenido"/>
        <cdr:cNvSpPr>
          <a:spLocks xmlns:a="http://schemas.openxmlformats.org/drawingml/2006/main" noGrp="1"/>
        </cdr:cNvSpPr>
      </cdr:nvSpPr>
      <cdr:spPr bwMode="auto">
        <a:xfrm xmlns:a="http://schemas.openxmlformats.org/drawingml/2006/main">
          <a:off x="0" y="23893"/>
          <a:ext cx="15455902" cy="108735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horz" wrap="square" lIns="91440" tIns="45720" rIns="91440" bIns="45720" numCol="1" anchor="ctr" anchorCtr="0" compatLnSpc="1">
          <a:prstTxWarp prst="textNoShape">
            <a:avLst/>
          </a:prstTxWarp>
        </a:bodyPr>
        <a:lstStyle xmlns:a="http://schemas.openxmlformats.org/drawingml/2006/main">
          <a:defPPr>
            <a:defRPr lang="es-CR"/>
          </a:defPPr>
          <a:lvl1pPr algn="l" rtl="0" fontAlgn="base">
            <a:spcBef>
              <a:spcPct val="0"/>
            </a:spcBef>
            <a:spcAft>
              <a:spcPct val="0"/>
            </a:spcAft>
            <a:defRPr kern="1200">
              <a:solidFill>
                <a:schemeClr val="tx1"/>
              </a:solidFill>
              <a:latin typeface="Times New Roman" pitchFamily="18" charset="0"/>
              <a:ea typeface="+mn-ea"/>
              <a:cs typeface="+mn-cs"/>
            </a:defRPr>
          </a:lvl1pPr>
          <a:lvl2pPr marL="457200" algn="l" rtl="0" fontAlgn="base">
            <a:spcBef>
              <a:spcPct val="0"/>
            </a:spcBef>
            <a:spcAft>
              <a:spcPct val="0"/>
            </a:spcAft>
            <a:defRPr kern="1200">
              <a:solidFill>
                <a:schemeClr val="tx1"/>
              </a:solidFill>
              <a:latin typeface="Times New Roman" pitchFamily="18" charset="0"/>
              <a:ea typeface="+mn-ea"/>
              <a:cs typeface="+mn-cs"/>
            </a:defRPr>
          </a:lvl2pPr>
          <a:lvl3pPr marL="914400" algn="l" rtl="0" fontAlgn="base">
            <a:spcBef>
              <a:spcPct val="0"/>
            </a:spcBef>
            <a:spcAft>
              <a:spcPct val="0"/>
            </a:spcAft>
            <a:defRPr kern="1200">
              <a:solidFill>
                <a:schemeClr val="tx1"/>
              </a:solidFill>
              <a:latin typeface="Times New Roman" pitchFamily="18" charset="0"/>
              <a:ea typeface="+mn-ea"/>
              <a:cs typeface="+mn-cs"/>
            </a:defRPr>
          </a:lvl3pPr>
          <a:lvl4pPr marL="1371600" algn="l" rtl="0" fontAlgn="base">
            <a:spcBef>
              <a:spcPct val="0"/>
            </a:spcBef>
            <a:spcAft>
              <a:spcPct val="0"/>
            </a:spcAft>
            <a:defRPr kern="1200">
              <a:solidFill>
                <a:schemeClr val="tx1"/>
              </a:solidFill>
              <a:latin typeface="Times New Roman" pitchFamily="18" charset="0"/>
              <a:ea typeface="+mn-ea"/>
              <a:cs typeface="+mn-cs"/>
            </a:defRPr>
          </a:lvl4pPr>
          <a:lvl5pPr marL="1828800" algn="l" rtl="0" fontAlgn="base">
            <a:spcBef>
              <a:spcPct val="0"/>
            </a:spcBef>
            <a:spcAft>
              <a:spcPct val="0"/>
            </a:spcAft>
            <a:defRPr kern="1200">
              <a:solidFill>
                <a:schemeClr val="tx1"/>
              </a:solidFill>
              <a:latin typeface="Times New Roman" pitchFamily="18" charset="0"/>
              <a:ea typeface="+mn-ea"/>
              <a:cs typeface="+mn-cs"/>
            </a:defRPr>
          </a:lvl5pPr>
          <a:lvl6pPr marL="2286000" algn="l" defTabSz="914400" rtl="0" eaLnBrk="1" latinLnBrk="0" hangingPunct="1">
            <a:defRPr kern="1200">
              <a:solidFill>
                <a:schemeClr val="tx1"/>
              </a:solidFill>
              <a:latin typeface="Times New Roman" pitchFamily="18" charset="0"/>
              <a:ea typeface="+mn-ea"/>
              <a:cs typeface="+mn-cs"/>
            </a:defRPr>
          </a:lvl6pPr>
          <a:lvl7pPr marL="2743200" algn="l" defTabSz="914400" rtl="0" eaLnBrk="1" latinLnBrk="0" hangingPunct="1">
            <a:defRPr kern="1200">
              <a:solidFill>
                <a:schemeClr val="tx1"/>
              </a:solidFill>
              <a:latin typeface="Times New Roman" pitchFamily="18" charset="0"/>
              <a:ea typeface="+mn-ea"/>
              <a:cs typeface="+mn-cs"/>
            </a:defRPr>
          </a:lvl7pPr>
          <a:lvl8pPr marL="3200400" algn="l" defTabSz="914400" rtl="0" eaLnBrk="1" latinLnBrk="0" hangingPunct="1">
            <a:defRPr kern="1200">
              <a:solidFill>
                <a:schemeClr val="tx1"/>
              </a:solidFill>
              <a:latin typeface="Times New Roman" pitchFamily="18" charset="0"/>
              <a:ea typeface="+mn-ea"/>
              <a:cs typeface="+mn-cs"/>
            </a:defRPr>
          </a:lvl8pPr>
          <a:lvl9pPr marL="3657600" algn="l" defTabSz="914400" rtl="0" eaLnBrk="1" latinLnBrk="0" hangingPunct="1">
            <a:defRPr kern="1200">
              <a:solidFill>
                <a:schemeClr val="tx1"/>
              </a:solidFill>
              <a:latin typeface="Times New Roman" pitchFamily="18" charset="0"/>
              <a:ea typeface="+mn-ea"/>
              <a:cs typeface="+mn-cs"/>
            </a:defRPr>
          </a:lvl9pPr>
        </a:lstStyle>
        <a:p xmlns:a="http://schemas.openxmlformats.org/drawingml/2006/main">
          <a:pPr marL="0" marR="0" lvl="0" indent="0" algn="ctr" defTabSz="914400" eaLnBrk="1" fontAlgn="auto" latinLnBrk="0" hangingPunct="1">
            <a:lnSpc>
              <a:spcPts val="2000"/>
            </a:lnSpc>
            <a:spcBef>
              <a:spcPts val="0"/>
            </a:spcBef>
            <a:spcAft>
              <a:spcPts val="0"/>
            </a:spcAft>
            <a:buClrTx/>
            <a:buSzTx/>
            <a:buFontTx/>
            <a:buNone/>
            <a:tabLst/>
            <a:defRPr lang="es-CR" sz="2400" b="0" i="0" u="none" strike="noStrike" kern="1200" baseline="0">
              <a:solidFill>
                <a:prstClr val="black"/>
              </a:solidFill>
              <a:latin typeface="Franklin Gothic Demi" pitchFamily="34" charset="0"/>
              <a:ea typeface="+mn-ea"/>
              <a:cs typeface="+mn-cs"/>
            </a:defRPr>
          </a:pPr>
          <a:r>
            <a:rPr kumimoji="0" lang="es-CR" sz="1600" b="1"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Gráfico 5.1</a:t>
          </a:r>
        </a:p>
        <a:p xmlns:a="http://schemas.openxmlformats.org/drawingml/2006/main">
          <a:pPr marL="0" marR="0" lvl="0" indent="0" algn="ctr" defTabSz="914400" eaLnBrk="1" fontAlgn="auto" latinLnBrk="0" hangingPunct="1">
            <a:lnSpc>
              <a:spcPts val="2000"/>
            </a:lnSpc>
            <a:spcBef>
              <a:spcPts val="0"/>
            </a:spcBef>
            <a:spcAft>
              <a:spcPts val="0"/>
            </a:spcAft>
            <a:buClrTx/>
            <a:buSzTx/>
            <a:buFontTx/>
            <a:buNone/>
            <a:tabLst/>
            <a:defRPr lang="es-CR" sz="2400" b="0" i="0" u="none" strike="noStrike" kern="1200" baseline="0">
              <a:solidFill>
                <a:prstClr val="black"/>
              </a:solidFill>
              <a:latin typeface="Franklin Gothic Demi" pitchFamily="34" charset="0"/>
              <a:ea typeface="+mn-ea"/>
              <a:cs typeface="+mn-cs"/>
            </a:defRPr>
          </a:pPr>
          <a:r>
            <a:rPr kumimoji="0" lang="es-CR" sz="1600" b="1"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SINPE. </a:t>
          </a:r>
          <a:r>
            <a:rPr kumimoji="0" lang="es-CR" sz="1600" b="1" i="0" u="none" strike="noStrike" kern="1200" cap="none" spc="0" normalizeH="0" baseline="0" noProof="0" dirty="0">
              <a:ln>
                <a:noFill/>
              </a:ln>
              <a:solidFill>
                <a:prstClr val="black"/>
              </a:solidFill>
              <a:effectLst/>
              <a:uLnTx/>
              <a:uFillTx/>
              <a:latin typeface="Arial" pitchFamily="34" charset="0"/>
              <a:cs typeface="Arial" pitchFamily="34" charset="0"/>
            </a:rPr>
            <a:t>Distribución porcentual de la cantidad de transacciones liquidadas </a:t>
          </a:r>
        </a:p>
        <a:p xmlns:a="http://schemas.openxmlformats.org/drawingml/2006/main">
          <a:pPr marL="0" marR="0" lvl="0" indent="0" algn="ctr" defTabSz="914400" eaLnBrk="1" fontAlgn="auto" latinLnBrk="0" hangingPunct="1">
            <a:lnSpc>
              <a:spcPts val="2000"/>
            </a:lnSpc>
            <a:spcBef>
              <a:spcPts val="0"/>
            </a:spcBef>
            <a:spcAft>
              <a:spcPts val="0"/>
            </a:spcAft>
            <a:buClrTx/>
            <a:buSzTx/>
            <a:buFontTx/>
            <a:buNone/>
            <a:tabLst/>
            <a:defRPr lang="es-CR" sz="2400" b="0" i="0" u="none" strike="noStrike" kern="1200" baseline="0">
              <a:solidFill>
                <a:prstClr val="black"/>
              </a:solidFill>
              <a:latin typeface="Franklin Gothic Demi" pitchFamily="34" charset="0"/>
              <a:ea typeface="+mn-ea"/>
              <a:cs typeface="+mn-cs"/>
            </a:defRPr>
          </a:pPr>
          <a:r>
            <a:rPr kumimoji="0" lang="es-CR" sz="1600" b="1" i="0" u="none" strike="noStrike" kern="1200" cap="none" spc="0" normalizeH="0" baseline="0" noProof="0" dirty="0">
              <a:ln>
                <a:noFill/>
              </a:ln>
              <a:solidFill>
                <a:prstClr val="black"/>
              </a:solidFill>
              <a:effectLst/>
              <a:uLnTx/>
              <a:uFillTx/>
              <a:latin typeface="Arial" pitchFamily="34" charset="0"/>
              <a:cs typeface="Arial" pitchFamily="34" charset="0"/>
            </a:rPr>
            <a:t>en servicios de movilización de fondos entre cuentas de terceros</a:t>
          </a:r>
        </a:p>
        <a:p xmlns:a="http://schemas.openxmlformats.org/drawingml/2006/main">
          <a:pPr marL="0" marR="0" lvl="0" indent="0" algn="ctr" defTabSz="914400" eaLnBrk="1" fontAlgn="auto" latinLnBrk="0" hangingPunct="1">
            <a:lnSpc>
              <a:spcPts val="2000"/>
            </a:lnSpc>
            <a:spcBef>
              <a:spcPts val="0"/>
            </a:spcBef>
            <a:spcAft>
              <a:spcPts val="0"/>
            </a:spcAft>
            <a:buClrTx/>
            <a:buSzTx/>
            <a:buFontTx/>
            <a:buNone/>
            <a:tabLst/>
            <a:defRPr lang="es-CR" sz="2400" b="0" i="0" u="none" strike="noStrike" kern="1200" baseline="0">
              <a:solidFill>
                <a:prstClr val="black"/>
              </a:solidFill>
              <a:latin typeface="Franklin Gothic Demi" pitchFamily="34" charset="0"/>
              <a:ea typeface="+mn-ea"/>
              <a:cs typeface="+mn-cs"/>
            </a:defRPr>
          </a:pPr>
          <a:r>
            <a:rPr kumimoji="0" lang="es-CR" sz="1200" b="1" i="0" u="none" strike="noStrike" kern="1200" cap="none" spc="0" normalizeH="0" baseline="0" noProof="0" dirty="0">
              <a:ln>
                <a:noFill/>
              </a:ln>
              <a:solidFill>
                <a:prstClr val="black"/>
              </a:solidFill>
              <a:effectLst/>
              <a:uLnTx/>
              <a:uFillTx/>
              <a:latin typeface="Arial" pitchFamily="34" charset="0"/>
              <a:cs typeface="Arial" pitchFamily="34" charset="0"/>
            </a:rPr>
            <a:t>Periodo 2000 - 2025</a:t>
          </a:r>
        </a:p>
      </cdr:txBody>
    </cdr:sp>
  </cdr:relSizeAnchor>
  <cdr:relSizeAnchor xmlns:cdr="http://schemas.openxmlformats.org/drawingml/2006/chartDrawing">
    <cdr:from>
      <cdr:x>0.00256</cdr:x>
      <cdr:y>0.94755</cdr:y>
    </cdr:from>
    <cdr:to>
      <cdr:x>0.43413</cdr:x>
      <cdr:y>0.98559</cdr:y>
    </cdr:to>
    <cdr:sp macro="" textlink="">
      <cdr:nvSpPr>
        <cdr:cNvPr id="4" name="1 CuadroTexto"/>
        <cdr:cNvSpPr txBox="1"/>
      </cdr:nvSpPr>
      <cdr:spPr>
        <a:xfrm xmlns:a="http://schemas.openxmlformats.org/drawingml/2006/main">
          <a:off x="22225" y="5965825"/>
          <a:ext cx="3740741" cy="239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100" b="1">
              <a:solidFill>
                <a:sysClr val="windowText" lastClr="000000"/>
              </a:solidFill>
              <a:latin typeface="Arial" panose="020B0604020202020204" pitchFamily="34" charset="0"/>
              <a:cs typeface="Arial" panose="020B0604020202020204" pitchFamily="34" charset="0"/>
            </a:rPr>
            <a:t>Fuente</a:t>
          </a:r>
          <a:r>
            <a:rPr lang="es-CR" sz="1100" b="0">
              <a:solidFill>
                <a:sysClr val="windowText" lastClr="000000"/>
              </a:solidFill>
              <a:latin typeface="Arial" panose="020B0604020202020204" pitchFamily="34" charset="0"/>
              <a:cs typeface="Arial" panose="020B0604020202020204" pitchFamily="34" charset="0"/>
            </a:rPr>
            <a:t>: Banco</a:t>
          </a:r>
          <a:r>
            <a:rPr lang="es-CR" sz="1100" b="0" baseline="0">
              <a:solidFill>
                <a:sysClr val="windowText" lastClr="000000"/>
              </a:solidFill>
              <a:latin typeface="Arial" panose="020B0604020202020204" pitchFamily="34" charset="0"/>
              <a:cs typeface="Arial" panose="020B0604020202020204" pitchFamily="34" charset="0"/>
            </a:rPr>
            <a:t> Central de Costa Rica.</a:t>
          </a:r>
          <a:endParaRPr lang="es-CR" sz="900" b="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16.xml><?xml version="1.0" encoding="utf-8"?>
<xdr:wsDr xmlns:xdr="http://schemas.openxmlformats.org/drawingml/2006/spreadsheetDrawing" xmlns:a="http://schemas.openxmlformats.org/drawingml/2006/main">
  <xdr:absoluteAnchor>
    <xdr:pos x="851958" y="142876"/>
    <xdr:ext cx="15454842" cy="6324600"/>
    <xdr:graphicFrame macro="">
      <xdr:nvGraphicFramePr>
        <xdr:cNvPr id="2" name="Gráfico 1">
          <a:extLst>
            <a:ext uri="{FF2B5EF4-FFF2-40B4-BE49-F238E27FC236}">
              <a16:creationId xmlns:a16="http://schemas.microsoft.com/office/drawing/2014/main" id="{64213873-D805-4204-A30B-389446E2106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1.99493E-17</cdr:x>
      <cdr:y>0.00382</cdr:y>
    </cdr:from>
    <cdr:to>
      <cdr:x>1</cdr:x>
      <cdr:y>0.1339</cdr:y>
    </cdr:to>
    <cdr:sp macro="" textlink="">
      <cdr:nvSpPr>
        <cdr:cNvPr id="6" name="7 Marcador de contenido"/>
        <cdr:cNvSpPr>
          <a:spLocks xmlns:a="http://schemas.openxmlformats.org/drawingml/2006/main" noGrp="1"/>
        </cdr:cNvSpPr>
      </cdr:nvSpPr>
      <cdr:spPr bwMode="auto">
        <a:xfrm xmlns:a="http://schemas.openxmlformats.org/drawingml/2006/main">
          <a:off x="50800" y="23416"/>
          <a:ext cx="9144000" cy="79677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horz" wrap="square" lIns="91440" tIns="45720" rIns="91440" bIns="45720" numCol="1" anchor="t" anchorCtr="0" compatLnSpc="1">
          <a:prstTxWarp prst="textNoShape">
            <a:avLst/>
          </a:prstTxWarp>
        </a:bodyPr>
        <a:lstStyle xmlns:a="http://schemas.openxmlformats.org/drawingml/2006/main">
          <a:defPPr>
            <a:defRPr lang="es-CR"/>
          </a:defPPr>
          <a:lvl1pPr algn="l" rtl="0" fontAlgn="base">
            <a:spcBef>
              <a:spcPct val="0"/>
            </a:spcBef>
            <a:spcAft>
              <a:spcPct val="0"/>
            </a:spcAft>
            <a:defRPr kern="1200">
              <a:solidFill>
                <a:schemeClr val="tx1"/>
              </a:solidFill>
              <a:latin typeface="Times New Roman" pitchFamily="18" charset="0"/>
              <a:ea typeface="+mn-ea"/>
              <a:cs typeface="+mn-cs"/>
            </a:defRPr>
          </a:lvl1pPr>
          <a:lvl2pPr marL="457200" algn="l" rtl="0" fontAlgn="base">
            <a:spcBef>
              <a:spcPct val="0"/>
            </a:spcBef>
            <a:spcAft>
              <a:spcPct val="0"/>
            </a:spcAft>
            <a:defRPr kern="1200">
              <a:solidFill>
                <a:schemeClr val="tx1"/>
              </a:solidFill>
              <a:latin typeface="Times New Roman" pitchFamily="18" charset="0"/>
              <a:ea typeface="+mn-ea"/>
              <a:cs typeface="+mn-cs"/>
            </a:defRPr>
          </a:lvl2pPr>
          <a:lvl3pPr marL="914400" algn="l" rtl="0" fontAlgn="base">
            <a:spcBef>
              <a:spcPct val="0"/>
            </a:spcBef>
            <a:spcAft>
              <a:spcPct val="0"/>
            </a:spcAft>
            <a:defRPr kern="1200">
              <a:solidFill>
                <a:schemeClr val="tx1"/>
              </a:solidFill>
              <a:latin typeface="Times New Roman" pitchFamily="18" charset="0"/>
              <a:ea typeface="+mn-ea"/>
              <a:cs typeface="+mn-cs"/>
            </a:defRPr>
          </a:lvl3pPr>
          <a:lvl4pPr marL="1371600" algn="l" rtl="0" fontAlgn="base">
            <a:spcBef>
              <a:spcPct val="0"/>
            </a:spcBef>
            <a:spcAft>
              <a:spcPct val="0"/>
            </a:spcAft>
            <a:defRPr kern="1200">
              <a:solidFill>
                <a:schemeClr val="tx1"/>
              </a:solidFill>
              <a:latin typeface="Times New Roman" pitchFamily="18" charset="0"/>
              <a:ea typeface="+mn-ea"/>
              <a:cs typeface="+mn-cs"/>
            </a:defRPr>
          </a:lvl4pPr>
          <a:lvl5pPr marL="1828800" algn="l" rtl="0" fontAlgn="base">
            <a:spcBef>
              <a:spcPct val="0"/>
            </a:spcBef>
            <a:spcAft>
              <a:spcPct val="0"/>
            </a:spcAft>
            <a:defRPr kern="1200">
              <a:solidFill>
                <a:schemeClr val="tx1"/>
              </a:solidFill>
              <a:latin typeface="Times New Roman" pitchFamily="18" charset="0"/>
              <a:ea typeface="+mn-ea"/>
              <a:cs typeface="+mn-cs"/>
            </a:defRPr>
          </a:lvl5pPr>
          <a:lvl6pPr marL="2286000" algn="l" defTabSz="914400" rtl="0" eaLnBrk="1" latinLnBrk="0" hangingPunct="1">
            <a:defRPr kern="1200">
              <a:solidFill>
                <a:schemeClr val="tx1"/>
              </a:solidFill>
              <a:latin typeface="Times New Roman" pitchFamily="18" charset="0"/>
              <a:ea typeface="+mn-ea"/>
              <a:cs typeface="+mn-cs"/>
            </a:defRPr>
          </a:lvl6pPr>
          <a:lvl7pPr marL="2743200" algn="l" defTabSz="914400" rtl="0" eaLnBrk="1" latinLnBrk="0" hangingPunct="1">
            <a:defRPr kern="1200">
              <a:solidFill>
                <a:schemeClr val="tx1"/>
              </a:solidFill>
              <a:latin typeface="Times New Roman" pitchFamily="18" charset="0"/>
              <a:ea typeface="+mn-ea"/>
              <a:cs typeface="+mn-cs"/>
            </a:defRPr>
          </a:lvl7pPr>
          <a:lvl8pPr marL="3200400" algn="l" defTabSz="914400" rtl="0" eaLnBrk="1" latinLnBrk="0" hangingPunct="1">
            <a:defRPr kern="1200">
              <a:solidFill>
                <a:schemeClr val="tx1"/>
              </a:solidFill>
              <a:latin typeface="Times New Roman" pitchFamily="18" charset="0"/>
              <a:ea typeface="+mn-ea"/>
              <a:cs typeface="+mn-cs"/>
            </a:defRPr>
          </a:lvl8pPr>
          <a:lvl9pPr marL="3657600" algn="l" defTabSz="914400" rtl="0" eaLnBrk="1" latinLnBrk="0" hangingPunct="1">
            <a:defRPr kern="1200">
              <a:solidFill>
                <a:schemeClr val="tx1"/>
              </a:solidFill>
              <a:latin typeface="Times New Roman" pitchFamily="18" charset="0"/>
              <a:ea typeface="+mn-ea"/>
              <a:cs typeface="+mn-cs"/>
            </a:defRPr>
          </a:lvl9pPr>
        </a:lstStyle>
        <a:p xmlns:a="http://schemas.openxmlformats.org/drawingml/2006/main">
          <a:pPr algn="ctr"/>
          <a:endParaRPr lang="es-CR" sz="32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0.00808</cdr:y>
    </cdr:from>
    <cdr:to>
      <cdr:x>1</cdr:x>
      <cdr:y>0.13399</cdr:y>
    </cdr:to>
    <cdr:sp macro="" textlink="">
      <cdr:nvSpPr>
        <cdr:cNvPr id="5" name="7 Marcador de contenido"/>
        <cdr:cNvSpPr>
          <a:spLocks xmlns:a="http://schemas.openxmlformats.org/drawingml/2006/main" noGrp="1"/>
        </cdr:cNvSpPr>
      </cdr:nvSpPr>
      <cdr:spPr bwMode="auto">
        <a:xfrm xmlns:a="http://schemas.openxmlformats.org/drawingml/2006/main">
          <a:off x="0" y="54565"/>
          <a:ext cx="15454842" cy="85030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rot="0" vert="horz" wrap="square" lIns="91440" tIns="45720" rIns="91440" bIns="45720" numCol="1" anchor="t" anchorCtr="0" compatLnSpc="1">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eaLnBrk="1" fontAlgn="auto" latinLnBrk="0" hangingPunct="1">
            <a:lnSpc>
              <a:spcPts val="2000"/>
            </a:lnSpc>
            <a:spcBef>
              <a:spcPts val="0"/>
            </a:spcBef>
            <a:spcAft>
              <a:spcPts val="0"/>
            </a:spcAft>
            <a:buClrTx/>
            <a:buSzTx/>
            <a:buFontTx/>
            <a:buNone/>
            <a:tabLst/>
            <a:defRPr lang="es-CR" sz="2400" b="0" i="0" u="none" strike="noStrike" kern="1200" baseline="0">
              <a:solidFill>
                <a:prstClr val="black"/>
              </a:solidFill>
              <a:latin typeface="Franklin Gothic Demi" pitchFamily="34" charset="0"/>
              <a:ea typeface="+mn-ea"/>
              <a:cs typeface="+mn-cs"/>
            </a:defRPr>
          </a:pPr>
          <a:r>
            <a:rPr kumimoji="0" lang="es-CR" sz="1600" b="1"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Gráfico 5.2</a:t>
          </a:r>
        </a:p>
        <a:p xmlns:a="http://schemas.openxmlformats.org/drawingml/2006/main">
          <a:pPr marL="0" marR="0" lvl="0" indent="0" algn="ctr" defTabSz="914400" eaLnBrk="1" fontAlgn="auto" latinLnBrk="0" hangingPunct="1">
            <a:lnSpc>
              <a:spcPts val="2000"/>
            </a:lnSpc>
            <a:spcBef>
              <a:spcPts val="0"/>
            </a:spcBef>
            <a:spcAft>
              <a:spcPts val="0"/>
            </a:spcAft>
            <a:buClrTx/>
            <a:buSzTx/>
            <a:buFontTx/>
            <a:buNone/>
            <a:tabLst/>
            <a:defRPr lang="es-CR" sz="2400" b="0" i="0" u="none" strike="noStrike" kern="1200" baseline="0">
              <a:solidFill>
                <a:prstClr val="black"/>
              </a:solidFill>
              <a:latin typeface="Franklin Gothic Demi" pitchFamily="34" charset="0"/>
              <a:ea typeface="+mn-ea"/>
              <a:cs typeface="+mn-cs"/>
            </a:defRPr>
          </a:pPr>
          <a:r>
            <a:rPr kumimoji="0" lang="es-CR" sz="1600" b="1"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SINPE. </a:t>
          </a:r>
          <a:r>
            <a:rPr kumimoji="0" lang="es-CR" sz="1600" b="1" i="0" u="none" strike="noStrike" kern="1200" cap="none" spc="0" normalizeH="0" baseline="0" noProof="0" dirty="0">
              <a:ln>
                <a:noFill/>
              </a:ln>
              <a:solidFill>
                <a:prstClr val="black"/>
              </a:solidFill>
              <a:effectLst/>
              <a:uLnTx/>
              <a:uFillTx/>
              <a:latin typeface="Arial" pitchFamily="34" charset="0"/>
              <a:cs typeface="Arial" pitchFamily="34" charset="0"/>
            </a:rPr>
            <a:t>Distribución porcentual del valor de transacciones liquidadas </a:t>
          </a:r>
          <a:r>
            <a:rPr lang="es-CR" sz="1600" b="1" i="0" u="none" strike="noStrike" baseline="0">
              <a:effectLst/>
              <a:latin typeface="Arial" panose="020B0604020202020204" pitchFamily="34" charset="0"/>
              <a:ea typeface="+mn-ea"/>
              <a:cs typeface="Arial" panose="020B0604020202020204" pitchFamily="34" charset="0"/>
            </a:rPr>
            <a:t>en </a:t>
          </a:r>
        </a:p>
        <a:p xmlns:a="http://schemas.openxmlformats.org/drawingml/2006/main">
          <a:pPr marL="0" marR="0" lvl="0" indent="0" algn="ctr" defTabSz="914400" eaLnBrk="1" fontAlgn="auto" latinLnBrk="0" hangingPunct="1">
            <a:lnSpc>
              <a:spcPts val="2000"/>
            </a:lnSpc>
            <a:spcBef>
              <a:spcPts val="0"/>
            </a:spcBef>
            <a:spcAft>
              <a:spcPts val="0"/>
            </a:spcAft>
            <a:buClrTx/>
            <a:buSzTx/>
            <a:buFontTx/>
            <a:buNone/>
            <a:tabLst/>
            <a:defRPr lang="es-CR" sz="2400" b="0" i="0" u="none" strike="noStrike" kern="1200" baseline="0">
              <a:solidFill>
                <a:prstClr val="black"/>
              </a:solidFill>
              <a:latin typeface="Franklin Gothic Demi" pitchFamily="34" charset="0"/>
              <a:ea typeface="+mn-ea"/>
              <a:cs typeface="+mn-cs"/>
            </a:defRPr>
          </a:pPr>
          <a:r>
            <a:rPr lang="es-CR" sz="1600" b="1" i="0" u="none" strike="noStrike" baseline="0">
              <a:effectLst/>
              <a:latin typeface="Arial" panose="020B0604020202020204" pitchFamily="34" charset="0"/>
              <a:ea typeface="+mn-ea"/>
              <a:cs typeface="Arial" panose="020B0604020202020204" pitchFamily="34" charset="0"/>
            </a:rPr>
            <a:t>servicios de movilización de fondos entre cuentas de terceros</a:t>
          </a:r>
          <a:endParaRPr kumimoji="0" lang="es-CR" sz="1600" b="1" i="0" u="none" strike="noStrike" kern="1200" cap="none" spc="0" normalizeH="0" baseline="0" noProof="0" dirty="0">
            <a:ln>
              <a:noFill/>
            </a:ln>
            <a:solidFill>
              <a:prstClr val="black"/>
            </a:solidFill>
            <a:effectLst/>
            <a:uLnTx/>
            <a:uFillTx/>
            <a:latin typeface="Arial" pitchFamily="34" charset="0"/>
            <a:cs typeface="Arial" pitchFamily="34" charset="0"/>
          </a:endParaRPr>
        </a:p>
        <a:p xmlns:a="http://schemas.openxmlformats.org/drawingml/2006/main">
          <a:pPr marL="0" marR="0" lvl="0" indent="0" algn="ctr" defTabSz="914400" eaLnBrk="1" fontAlgn="auto" latinLnBrk="0" hangingPunct="1">
            <a:lnSpc>
              <a:spcPts val="2000"/>
            </a:lnSpc>
            <a:spcBef>
              <a:spcPts val="0"/>
            </a:spcBef>
            <a:spcAft>
              <a:spcPts val="0"/>
            </a:spcAft>
            <a:buClrTx/>
            <a:buSzTx/>
            <a:buFontTx/>
            <a:buNone/>
            <a:tabLst/>
            <a:defRPr lang="es-CR" sz="2400" b="0" i="0" u="none" strike="noStrike" kern="1200" baseline="0">
              <a:solidFill>
                <a:prstClr val="black"/>
              </a:solidFill>
              <a:latin typeface="Franklin Gothic Demi" pitchFamily="34" charset="0"/>
              <a:ea typeface="+mn-ea"/>
              <a:cs typeface="+mn-cs"/>
            </a:defRPr>
          </a:pPr>
          <a:r>
            <a:rPr kumimoji="0" lang="es-CR" sz="1200" b="1" i="0" u="none" strike="noStrike" kern="1200" cap="none" spc="0" normalizeH="0" baseline="0" noProof="0" dirty="0">
              <a:ln>
                <a:noFill/>
              </a:ln>
              <a:solidFill>
                <a:prstClr val="black"/>
              </a:solidFill>
              <a:effectLst/>
              <a:uLnTx/>
              <a:uFillTx/>
              <a:latin typeface="Arial" pitchFamily="34" charset="0"/>
              <a:cs typeface="Arial" pitchFamily="34" charset="0"/>
            </a:rPr>
            <a:t>Periodo 2000 - 2025</a:t>
          </a:r>
        </a:p>
      </cdr:txBody>
    </cdr:sp>
  </cdr:relSizeAnchor>
  <cdr:relSizeAnchor xmlns:cdr="http://schemas.openxmlformats.org/drawingml/2006/chartDrawing">
    <cdr:from>
      <cdr:x>0</cdr:x>
      <cdr:y>0.94842</cdr:y>
    </cdr:from>
    <cdr:to>
      <cdr:x>0.44654</cdr:x>
      <cdr:y>0.98313</cdr:y>
    </cdr:to>
    <cdr:sp macro="" textlink="">
      <cdr:nvSpPr>
        <cdr:cNvPr id="8" name="1 CuadroTexto"/>
        <cdr:cNvSpPr txBox="1"/>
      </cdr:nvSpPr>
      <cdr:spPr>
        <a:xfrm xmlns:a="http://schemas.openxmlformats.org/drawingml/2006/main">
          <a:off x="0" y="4164541"/>
          <a:ext cx="2705100" cy="152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200" b="1">
              <a:solidFill>
                <a:sysClr val="windowText" lastClr="000000"/>
              </a:solidFill>
              <a:latin typeface="Arial" panose="020B0604020202020204" pitchFamily="34" charset="0"/>
              <a:cs typeface="Arial" panose="020B0604020202020204" pitchFamily="34" charset="0"/>
            </a:rPr>
            <a:t>Fuente</a:t>
          </a:r>
          <a:r>
            <a:rPr lang="es-CR" sz="1200" b="0">
              <a:solidFill>
                <a:sysClr val="windowText" lastClr="000000"/>
              </a:solidFill>
              <a:latin typeface="Arial" panose="020B0604020202020204" pitchFamily="34" charset="0"/>
              <a:cs typeface="Arial" panose="020B0604020202020204" pitchFamily="34" charset="0"/>
            </a:rPr>
            <a:t>: Banco Central de Costa Rica.</a:t>
          </a:r>
          <a:endParaRPr lang="es-CR" sz="900" b="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18.xml><?xml version="1.0" encoding="utf-8"?>
<xdr:wsDr xmlns:xdr="http://schemas.openxmlformats.org/drawingml/2006/spreadsheetDrawing" xmlns:a="http://schemas.openxmlformats.org/drawingml/2006/main">
  <xdr:absoluteAnchor>
    <xdr:pos x="856341" y="190499"/>
    <xdr:ext cx="15417802" cy="6353176"/>
    <xdr:graphicFrame macro="">
      <xdr:nvGraphicFramePr>
        <xdr:cNvPr id="2" name="Gráfico 1" title="333">
          <a:extLst>
            <a:ext uri="{FF2B5EF4-FFF2-40B4-BE49-F238E27FC236}">
              <a16:creationId xmlns:a16="http://schemas.microsoft.com/office/drawing/2014/main" id="{E8B6CAE1-3FC5-4123-91E8-E67C99E8C44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0.0002</cdr:x>
      <cdr:y>0.00289</cdr:y>
    </cdr:from>
    <cdr:to>
      <cdr:x>1</cdr:x>
      <cdr:y>0.16192</cdr:y>
    </cdr:to>
    <cdr:sp macro="" textlink="">
      <cdr:nvSpPr>
        <cdr:cNvPr id="3" name="7 Marcador de contenido"/>
        <cdr:cNvSpPr>
          <a:spLocks xmlns:a="http://schemas.openxmlformats.org/drawingml/2006/main" noGrp="1"/>
        </cdr:cNvSpPr>
      </cdr:nvSpPr>
      <cdr:spPr bwMode="auto">
        <a:xfrm xmlns:a="http://schemas.openxmlformats.org/drawingml/2006/main">
          <a:off x="3084" y="18361"/>
          <a:ext cx="15414718" cy="10103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horz" wrap="square" lIns="91440" tIns="45720" rIns="91440" bIns="45720" numCol="1" anchor="ctr" anchorCtr="0" compatLnSpc="1">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R" sz="1600" b="1" i="0" baseline="0">
              <a:effectLst/>
              <a:latin typeface="+mn-lt"/>
              <a:ea typeface="+mn-ea"/>
              <a:cs typeface="+mn-cs"/>
            </a:rPr>
            <a:t>Gráfico 5.3</a:t>
          </a:r>
        </a:p>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CR" sz="1600" b="1" i="0" baseline="0">
              <a:effectLst/>
              <a:latin typeface="+mn-lt"/>
              <a:ea typeface="+mn-ea"/>
              <a:cs typeface="+mn-cs"/>
            </a:rPr>
            <a:t>SINPE. Evolución anual de la cantidad y valor liquidado </a:t>
          </a:r>
        </a:p>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CR" sz="1600" b="1" i="0" baseline="0">
              <a:effectLst/>
              <a:latin typeface="+mn-lt"/>
              <a:ea typeface="+mn-ea"/>
              <a:cs typeface="+mn-cs"/>
            </a:rPr>
            <a:t>en el servicio Pagos Inmediatos (PIN)</a:t>
          </a:r>
          <a:endParaRPr lang="es-CR" sz="1600">
            <a:effectLst/>
          </a:endParaRPr>
        </a:p>
        <a:p xmlns:a="http://schemas.openxmlformats.org/drawingml/2006/main">
          <a:pPr algn="ctr"/>
          <a:r>
            <a:rPr lang="es-CR" sz="1200" b="1" i="0" baseline="0">
              <a:effectLst/>
              <a:latin typeface="+mn-lt"/>
              <a:ea typeface="+mn-ea"/>
              <a:cs typeface="+mn-cs"/>
            </a:rPr>
            <a:t>Periodo 2008 - 2025</a:t>
          </a:r>
          <a:endParaRPr lang="es-CR" sz="2000">
            <a:effectLst/>
          </a:endParaRPr>
        </a:p>
      </cdr:txBody>
    </cdr:sp>
  </cdr:relSizeAnchor>
  <cdr:relSizeAnchor xmlns:cdr="http://schemas.openxmlformats.org/drawingml/2006/chartDrawing">
    <cdr:from>
      <cdr:x>0.00013</cdr:x>
      <cdr:y>0.95307</cdr:y>
    </cdr:from>
    <cdr:to>
      <cdr:x>0.37282</cdr:x>
      <cdr:y>1</cdr:y>
    </cdr:to>
    <cdr:sp macro="" textlink="">
      <cdr:nvSpPr>
        <cdr:cNvPr id="4" name="1 CuadroTexto"/>
        <cdr:cNvSpPr txBox="1"/>
      </cdr:nvSpPr>
      <cdr:spPr>
        <a:xfrm xmlns:a="http://schemas.openxmlformats.org/drawingml/2006/main">
          <a:off x="1932" y="6055021"/>
          <a:ext cx="5746061" cy="2981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100" b="1">
              <a:effectLst/>
              <a:latin typeface="+mn-lt"/>
              <a:ea typeface="+mn-ea"/>
              <a:cs typeface="+mn-cs"/>
            </a:rPr>
            <a:t>Fuente</a:t>
          </a:r>
          <a:r>
            <a:rPr lang="es-CR" sz="1100" b="0">
              <a:effectLst/>
              <a:latin typeface="+mn-lt"/>
              <a:ea typeface="+mn-ea"/>
              <a:cs typeface="+mn-cs"/>
            </a:rPr>
            <a:t>: Banco Central de Costa Rica.</a:t>
          </a:r>
          <a:endParaRPr lang="es-CR" sz="1000" b="0">
            <a:solidFill>
              <a:srgbClr val="FF0000"/>
            </a:solidFill>
            <a:latin typeface="Arial" panose="020B0604020202020204" pitchFamily="34" charset="0"/>
            <a:cs typeface="Arial" panose="020B0604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847725</xdr:colOff>
      <xdr:row>1</xdr:row>
      <xdr:rowOff>48575</xdr:rowOff>
    </xdr:from>
    <xdr:to>
      <xdr:col>20</xdr:col>
      <xdr:colOff>5715</xdr:colOff>
      <xdr:row>38</xdr:row>
      <xdr:rowOff>81915</xdr:rowOff>
    </xdr:to>
    <xdr:graphicFrame macro="">
      <xdr:nvGraphicFramePr>
        <xdr:cNvPr id="3" name="Gráfico 2">
          <a:extLst>
            <a:ext uri="{FF2B5EF4-FFF2-40B4-BE49-F238E27FC236}">
              <a16:creationId xmlns:a16="http://schemas.microsoft.com/office/drawing/2014/main" id="{0495D83C-FBBC-48E1-9900-A673875E86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absoluteAnchor>
    <xdr:pos x="799950" y="190500"/>
    <xdr:ext cx="15422034" cy="6308726"/>
    <xdr:graphicFrame macro="">
      <xdr:nvGraphicFramePr>
        <xdr:cNvPr id="2" name="Gráfico 1">
          <a:extLst>
            <a:ext uri="{FF2B5EF4-FFF2-40B4-BE49-F238E27FC236}">
              <a16:creationId xmlns:a16="http://schemas.microsoft.com/office/drawing/2014/main" id="{8C261D9C-6FDF-4D52-9BCE-D571C0BE13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0.0002</cdr:x>
      <cdr:y>0.02252</cdr:y>
    </cdr:from>
    <cdr:to>
      <cdr:x>1</cdr:x>
      <cdr:y>0.13351</cdr:y>
    </cdr:to>
    <cdr:sp macro="" textlink="">
      <cdr:nvSpPr>
        <cdr:cNvPr id="3" name="7 Marcador de contenido"/>
        <cdr:cNvSpPr>
          <a:spLocks xmlns:a="http://schemas.openxmlformats.org/drawingml/2006/main" noGrp="1"/>
        </cdr:cNvSpPr>
      </cdr:nvSpPr>
      <cdr:spPr bwMode="auto">
        <a:xfrm xmlns:a="http://schemas.openxmlformats.org/drawingml/2006/main">
          <a:off x="3084" y="142057"/>
          <a:ext cx="15418950" cy="70020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horz" wrap="square" lIns="91440" tIns="45720" rIns="91440" bIns="45720" numCol="1" anchor="ctr" anchorCtr="0" compatLnSpc="1">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R" sz="1600" b="1" i="0" baseline="0">
              <a:effectLst/>
              <a:latin typeface="+mn-lt"/>
              <a:ea typeface="+mn-ea"/>
              <a:cs typeface="+mn-cs"/>
            </a:rPr>
            <a:t>Gráfico 5.4</a:t>
          </a:r>
        </a:p>
        <a:p xmlns:a="http://schemas.openxmlformats.org/drawingml/2006/main">
          <a:pPr algn="ctr"/>
          <a:r>
            <a:rPr lang="es-CR" sz="1600" b="1" i="0" baseline="0">
              <a:effectLst/>
              <a:latin typeface="+mn-lt"/>
              <a:ea typeface="+mn-ea"/>
              <a:cs typeface="+mn-cs"/>
            </a:rPr>
            <a:t>SINPE. Evolución anual de la cantidad y valor liquidado del servicio </a:t>
          </a:r>
        </a:p>
        <a:p xmlns:a="http://schemas.openxmlformats.org/drawingml/2006/main">
          <a:pPr algn="ctr"/>
          <a:r>
            <a:rPr lang="es-CR" sz="1600" b="1" i="0" baseline="0">
              <a:effectLst/>
              <a:latin typeface="+mn-lt"/>
              <a:ea typeface="+mn-ea"/>
              <a:cs typeface="+mn-cs"/>
            </a:rPr>
            <a:t>en el servicio Débito en Tiempo Real (DTR)</a:t>
          </a:r>
          <a:endParaRPr lang="es-CR" sz="1600">
            <a:effectLst/>
          </a:endParaRPr>
        </a:p>
        <a:p xmlns:a="http://schemas.openxmlformats.org/drawingml/2006/main">
          <a:pPr algn="ctr"/>
          <a:r>
            <a:rPr lang="es-CR" sz="1200" b="1" i="0" baseline="0">
              <a:effectLst/>
              <a:latin typeface="+mn-lt"/>
              <a:ea typeface="+mn-ea"/>
              <a:cs typeface="+mn-cs"/>
            </a:rPr>
            <a:t>Periodo 2005 - 2025</a:t>
          </a:r>
          <a:endParaRPr lang="es-CR" sz="2000">
            <a:effectLst/>
          </a:endParaRPr>
        </a:p>
      </cdr:txBody>
    </cdr:sp>
  </cdr:relSizeAnchor>
  <cdr:relSizeAnchor xmlns:cdr="http://schemas.openxmlformats.org/drawingml/2006/chartDrawing">
    <cdr:from>
      <cdr:x>0.00075</cdr:x>
      <cdr:y>0.95307</cdr:y>
    </cdr:from>
    <cdr:to>
      <cdr:x>0.41004</cdr:x>
      <cdr:y>0.99314</cdr:y>
    </cdr:to>
    <cdr:sp macro="" textlink="">
      <cdr:nvSpPr>
        <cdr:cNvPr id="4" name="1 CuadroTexto"/>
        <cdr:cNvSpPr txBox="1"/>
      </cdr:nvSpPr>
      <cdr:spPr>
        <a:xfrm xmlns:a="http://schemas.openxmlformats.org/drawingml/2006/main">
          <a:off x="11500" y="6012657"/>
          <a:ext cx="6312084" cy="2527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100" b="1">
              <a:effectLst/>
              <a:latin typeface="+mn-lt"/>
              <a:ea typeface="+mn-ea"/>
              <a:cs typeface="+mn-cs"/>
            </a:rPr>
            <a:t>Fuente</a:t>
          </a:r>
          <a:r>
            <a:rPr lang="es-CR" sz="1100" b="0">
              <a:effectLst/>
              <a:latin typeface="+mn-lt"/>
              <a:ea typeface="+mn-ea"/>
              <a:cs typeface="+mn-cs"/>
            </a:rPr>
            <a:t>: Banco Central de Costa Rica.</a:t>
          </a:r>
          <a:endParaRPr lang="es-CR" sz="1000" b="0">
            <a:latin typeface="Arial" panose="020B0604020202020204" pitchFamily="34" charset="0"/>
            <a:cs typeface="Arial" panose="020B0604020202020204" pitchFamily="34" charset="0"/>
          </a:endParaRPr>
        </a:p>
      </cdr:txBody>
    </cdr:sp>
  </cdr:relSizeAnchor>
</c:userShapes>
</file>

<file path=xl/drawings/drawing22.xml><?xml version="1.0" encoding="utf-8"?>
<xdr:wsDr xmlns:xdr="http://schemas.openxmlformats.org/drawingml/2006/spreadsheetDrawing" xmlns:a="http://schemas.openxmlformats.org/drawingml/2006/main">
  <xdr:absoluteAnchor>
    <xdr:pos x="860425" y="208492"/>
    <xdr:ext cx="15436850" cy="6287558"/>
    <xdr:graphicFrame macro="">
      <xdr:nvGraphicFramePr>
        <xdr:cNvPr id="2" name="Gráfico 1" title="333">
          <a:extLst>
            <a:ext uri="{FF2B5EF4-FFF2-40B4-BE49-F238E27FC236}">
              <a16:creationId xmlns:a16="http://schemas.microsoft.com/office/drawing/2014/main" id="{CC39904D-4E69-4D28-A2F0-B72BE003042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0.0002</cdr:x>
      <cdr:y>0.01583</cdr:y>
    </cdr:from>
    <cdr:to>
      <cdr:x>1</cdr:x>
      <cdr:y>0.12834</cdr:y>
    </cdr:to>
    <cdr:sp macro="" textlink="">
      <cdr:nvSpPr>
        <cdr:cNvPr id="3" name="7 Marcador de contenido"/>
        <cdr:cNvSpPr>
          <a:spLocks xmlns:a="http://schemas.openxmlformats.org/drawingml/2006/main" noGrp="1"/>
        </cdr:cNvSpPr>
      </cdr:nvSpPr>
      <cdr:spPr bwMode="auto">
        <a:xfrm xmlns:a="http://schemas.openxmlformats.org/drawingml/2006/main">
          <a:off x="3087" y="105865"/>
          <a:ext cx="15433763" cy="7524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horz" wrap="square" lIns="91440" tIns="45720" rIns="91440" bIns="45720" numCol="1" anchor="t" anchorCtr="0" compatLnSpc="1">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R" sz="1600" b="1" i="0" baseline="0">
              <a:effectLst/>
              <a:latin typeface="+mn-lt"/>
              <a:ea typeface="+mn-ea"/>
              <a:cs typeface="+mn-cs"/>
            </a:rPr>
            <a:t>Gráfico 5.5</a:t>
          </a:r>
        </a:p>
        <a:p xmlns:a="http://schemas.openxmlformats.org/drawingml/2006/main">
          <a:pPr algn="ctr"/>
          <a:r>
            <a:rPr lang="es-CR" sz="1600" b="1" i="0" baseline="0">
              <a:effectLst/>
              <a:latin typeface="+mn-lt"/>
              <a:ea typeface="+mn-ea"/>
              <a:cs typeface="+mn-cs"/>
            </a:rPr>
            <a:t>SINPE. Evolución anual de la cantidad y valor liquidado en el servicio </a:t>
          </a:r>
        </a:p>
        <a:p xmlns:a="http://schemas.openxmlformats.org/drawingml/2006/main">
          <a:pPr algn="ctr"/>
          <a:r>
            <a:rPr lang="es-CR" sz="1600" b="1" i="0" baseline="0">
              <a:effectLst/>
              <a:latin typeface="+mn-lt"/>
              <a:ea typeface="+mn-ea"/>
              <a:cs typeface="+mn-cs"/>
            </a:rPr>
            <a:t>Compensación de Créditos Directos (CCD)</a:t>
          </a:r>
          <a:endParaRPr lang="es-CR" sz="1600">
            <a:effectLst/>
          </a:endParaRPr>
        </a:p>
        <a:p xmlns:a="http://schemas.openxmlformats.org/drawingml/2006/main">
          <a:pPr algn="ctr"/>
          <a:r>
            <a:rPr lang="es-CR" sz="1200" b="1" i="0" baseline="0">
              <a:effectLst/>
              <a:latin typeface="+mn-lt"/>
              <a:ea typeface="+mn-ea"/>
              <a:cs typeface="+mn-cs"/>
            </a:rPr>
            <a:t>Periodo 2001 - 2025</a:t>
          </a:r>
          <a:endParaRPr lang="es-CR" sz="2000">
            <a:effectLst/>
          </a:endParaRPr>
        </a:p>
      </cdr:txBody>
    </cdr:sp>
  </cdr:relSizeAnchor>
  <cdr:relSizeAnchor xmlns:cdr="http://schemas.openxmlformats.org/drawingml/2006/chartDrawing">
    <cdr:from>
      <cdr:x>0.00261</cdr:x>
      <cdr:y>0.95307</cdr:y>
    </cdr:from>
    <cdr:to>
      <cdr:x>0.43686</cdr:x>
      <cdr:y>0.99314</cdr:y>
    </cdr:to>
    <cdr:sp macro="" textlink="">
      <cdr:nvSpPr>
        <cdr:cNvPr id="4" name="1 CuadroTexto"/>
        <cdr:cNvSpPr txBox="1"/>
      </cdr:nvSpPr>
      <cdr:spPr>
        <a:xfrm xmlns:a="http://schemas.openxmlformats.org/drawingml/2006/main">
          <a:off x="40223" y="5992483"/>
          <a:ext cx="6703452" cy="2519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100" b="1">
              <a:solidFill>
                <a:sysClr val="windowText" lastClr="000000"/>
              </a:solidFill>
              <a:latin typeface="Arial" panose="020B0604020202020204" pitchFamily="34" charset="0"/>
              <a:cs typeface="Arial" panose="020B0604020202020204" pitchFamily="34" charset="0"/>
            </a:rPr>
            <a:t>Fuente</a:t>
          </a:r>
          <a:r>
            <a:rPr lang="es-CR" sz="1100" b="0">
              <a:solidFill>
                <a:sysClr val="windowText" lastClr="000000"/>
              </a:solidFill>
              <a:latin typeface="Arial" panose="020B0604020202020204" pitchFamily="34" charset="0"/>
              <a:cs typeface="Arial" panose="020B0604020202020204" pitchFamily="34" charset="0"/>
            </a:rPr>
            <a:t>: Banco Central de Costa Rica.</a:t>
          </a:r>
          <a:endParaRPr lang="es-CR" sz="1000" b="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4.xml><?xml version="1.0" encoding="utf-8"?>
<xdr:wsDr xmlns:xdr="http://schemas.openxmlformats.org/drawingml/2006/spreadsheetDrawing" xmlns:a="http://schemas.openxmlformats.org/drawingml/2006/main">
  <xdr:absoluteAnchor>
    <xdr:pos x="889778" y="172446"/>
    <xdr:ext cx="15397972" cy="6295030"/>
    <xdr:graphicFrame macro="">
      <xdr:nvGraphicFramePr>
        <xdr:cNvPr id="2" name="Gráfico 1" title="333">
          <a:extLst>
            <a:ext uri="{FF2B5EF4-FFF2-40B4-BE49-F238E27FC236}">
              <a16:creationId xmlns:a16="http://schemas.microsoft.com/office/drawing/2014/main" id="{508EFD94-A0F9-40E1-BE0A-7B6A4D64FCD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0.0002</cdr:x>
      <cdr:y>0.01583</cdr:y>
    </cdr:from>
    <cdr:to>
      <cdr:x>1</cdr:x>
      <cdr:y>0.17234</cdr:y>
    </cdr:to>
    <cdr:sp macro="" textlink="">
      <cdr:nvSpPr>
        <cdr:cNvPr id="3" name="7 Marcador de contenido"/>
        <cdr:cNvSpPr>
          <a:spLocks xmlns:a="http://schemas.openxmlformats.org/drawingml/2006/main" noGrp="1"/>
        </cdr:cNvSpPr>
      </cdr:nvSpPr>
      <cdr:spPr bwMode="auto">
        <a:xfrm xmlns:a="http://schemas.openxmlformats.org/drawingml/2006/main">
          <a:off x="3080" y="99650"/>
          <a:ext cx="15394892" cy="98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horz" wrap="square" lIns="91440" tIns="45720" rIns="91440" bIns="45720" numCol="1" anchor="t" anchorCtr="0" compatLnSpc="1">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R" sz="1600" b="1" i="0" baseline="0">
              <a:effectLst/>
              <a:latin typeface="+mn-lt"/>
              <a:ea typeface="+mn-ea"/>
              <a:cs typeface="+mn-cs"/>
            </a:rPr>
            <a:t>Gráfico 5.6</a:t>
          </a:r>
        </a:p>
        <a:p xmlns:a="http://schemas.openxmlformats.org/drawingml/2006/main">
          <a:pPr algn="ctr"/>
          <a:r>
            <a:rPr lang="es-CR" sz="1600" b="1" i="0" baseline="0">
              <a:effectLst/>
              <a:latin typeface="+mn-lt"/>
              <a:ea typeface="+mn-ea"/>
              <a:cs typeface="+mn-cs"/>
            </a:rPr>
            <a:t>SINPE. Evolución anual de la cantidad y valor liquidado en el servicio </a:t>
          </a:r>
        </a:p>
        <a:p xmlns:a="http://schemas.openxmlformats.org/drawingml/2006/main">
          <a:pPr algn="ctr"/>
          <a:r>
            <a:rPr lang="es-CR" sz="1600" b="1" i="0" baseline="0">
              <a:effectLst/>
              <a:latin typeface="+mn-lt"/>
              <a:ea typeface="+mn-ea"/>
              <a:cs typeface="+mn-cs"/>
            </a:rPr>
            <a:t>Compensación Débitos Directos (CDD) </a:t>
          </a:r>
          <a:endParaRPr lang="es-CR" sz="1600" b="0" i="0" baseline="0">
            <a:effectLst/>
            <a:latin typeface="+mn-lt"/>
            <a:ea typeface="+mn-ea"/>
            <a:cs typeface="+mn-cs"/>
          </a:endParaRPr>
        </a:p>
        <a:p xmlns:a="http://schemas.openxmlformats.org/drawingml/2006/main">
          <a:pPr algn="ctr"/>
          <a:r>
            <a:rPr lang="es-CR" sz="1200" b="1" i="0" baseline="0">
              <a:effectLst/>
              <a:latin typeface="+mn-lt"/>
              <a:ea typeface="+mn-ea"/>
              <a:cs typeface="+mn-cs"/>
            </a:rPr>
            <a:t>Periodo 2001 - 2025</a:t>
          </a:r>
          <a:endParaRPr lang="es-CR" sz="1200">
            <a:effectLst/>
          </a:endParaRPr>
        </a:p>
      </cdr:txBody>
    </cdr:sp>
  </cdr:relSizeAnchor>
  <cdr:relSizeAnchor xmlns:cdr="http://schemas.openxmlformats.org/drawingml/2006/chartDrawing">
    <cdr:from>
      <cdr:x>0.00321</cdr:x>
      <cdr:y>0.95307</cdr:y>
    </cdr:from>
    <cdr:to>
      <cdr:x>0.40751</cdr:x>
      <cdr:y>0.99085</cdr:y>
    </cdr:to>
    <cdr:sp macro="" textlink="">
      <cdr:nvSpPr>
        <cdr:cNvPr id="4" name="1 CuadroTexto"/>
        <cdr:cNvSpPr txBox="1"/>
      </cdr:nvSpPr>
      <cdr:spPr>
        <a:xfrm xmlns:a="http://schemas.openxmlformats.org/drawingml/2006/main">
          <a:off x="49359" y="5999604"/>
          <a:ext cx="6225400" cy="237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100" b="1">
              <a:solidFill>
                <a:sysClr val="windowText" lastClr="000000"/>
              </a:solidFill>
              <a:latin typeface="Arial" panose="020B0604020202020204" pitchFamily="34" charset="0"/>
              <a:cs typeface="Arial" panose="020B0604020202020204" pitchFamily="34" charset="0"/>
            </a:rPr>
            <a:t>Fuente</a:t>
          </a:r>
          <a:r>
            <a:rPr lang="es-CR" sz="1100" b="0">
              <a:solidFill>
                <a:sysClr val="windowText" lastClr="000000"/>
              </a:solidFill>
              <a:latin typeface="Arial" panose="020B0604020202020204" pitchFamily="34" charset="0"/>
              <a:cs typeface="Arial" panose="020B0604020202020204" pitchFamily="34" charset="0"/>
            </a:rPr>
            <a:t>: Banco Central de Costa Rica.</a:t>
          </a:r>
          <a:endParaRPr lang="es-CR" sz="1000" b="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124690</xdr:colOff>
      <xdr:row>1</xdr:row>
      <xdr:rowOff>27709</xdr:rowOff>
    </xdr:from>
    <xdr:to>
      <xdr:col>18</xdr:col>
      <xdr:colOff>845126</xdr:colOff>
      <xdr:row>37</xdr:row>
      <xdr:rowOff>138546</xdr:rowOff>
    </xdr:to>
    <xdr:graphicFrame macro="">
      <xdr:nvGraphicFramePr>
        <xdr:cNvPr id="2" name="Gráfico 1">
          <a:extLst>
            <a:ext uri="{FF2B5EF4-FFF2-40B4-BE49-F238E27FC236}">
              <a16:creationId xmlns:a16="http://schemas.microsoft.com/office/drawing/2014/main" id="{947010B7-D5DB-4500-9D6A-66CBE94EC4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0.96064</cdr:y>
    </cdr:from>
    <cdr:to>
      <cdr:x>0.43339</cdr:x>
      <cdr:y>1</cdr:y>
    </cdr:to>
    <cdr:sp macro="" textlink="">
      <cdr:nvSpPr>
        <cdr:cNvPr id="2" name="1 CuadroTexto">
          <a:extLst xmlns:a="http://schemas.openxmlformats.org/drawingml/2006/main">
            <a:ext uri="{FF2B5EF4-FFF2-40B4-BE49-F238E27FC236}">
              <a16:creationId xmlns:a16="http://schemas.microsoft.com/office/drawing/2014/main" id="{82375B31-160D-4C61-81FC-139E6D916A96}"/>
            </a:ext>
          </a:extLst>
        </cdr:cNvPr>
        <cdr:cNvSpPr txBox="1"/>
      </cdr:nvSpPr>
      <cdr:spPr>
        <a:xfrm xmlns:a="http://schemas.openxmlformats.org/drawingml/2006/main">
          <a:off x="0" y="6148858"/>
          <a:ext cx="6703452" cy="2519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100" b="1">
              <a:solidFill>
                <a:sysClr val="windowText" lastClr="000000"/>
              </a:solidFill>
              <a:latin typeface="Arial" panose="020B0604020202020204" pitchFamily="34" charset="0"/>
              <a:cs typeface="Arial" panose="020B0604020202020204" pitchFamily="34" charset="0"/>
            </a:rPr>
            <a:t>Fuente</a:t>
          </a:r>
          <a:r>
            <a:rPr lang="es-CR" sz="1100" b="0">
              <a:solidFill>
                <a:sysClr val="windowText" lastClr="000000"/>
              </a:solidFill>
              <a:latin typeface="Arial" panose="020B0604020202020204" pitchFamily="34" charset="0"/>
              <a:cs typeface="Arial" panose="020B0604020202020204" pitchFamily="34" charset="0"/>
            </a:rPr>
            <a:t>: Banco</a:t>
          </a:r>
          <a:r>
            <a:rPr lang="es-CR" sz="1100" b="0" baseline="0">
              <a:solidFill>
                <a:sysClr val="windowText" lastClr="000000"/>
              </a:solidFill>
              <a:latin typeface="Arial" panose="020B0604020202020204" pitchFamily="34" charset="0"/>
              <a:cs typeface="Arial" panose="020B0604020202020204" pitchFamily="34" charset="0"/>
            </a:rPr>
            <a:t> Central de Costa Rica.</a:t>
          </a:r>
          <a:r>
            <a:rPr lang="es-CR" sz="1100" b="0">
              <a:solidFill>
                <a:sysClr val="windowText" lastClr="000000"/>
              </a:solidFill>
              <a:latin typeface="Arial" panose="020B0604020202020204" pitchFamily="34" charset="0"/>
              <a:cs typeface="Arial" panose="020B0604020202020204" pitchFamily="34" charset="0"/>
            </a:rPr>
            <a:t>.</a:t>
          </a:r>
          <a:endParaRPr lang="es-CR" sz="1000" b="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8.xml><?xml version="1.0" encoding="utf-8"?>
<xdr:wsDr xmlns:xdr="http://schemas.openxmlformats.org/drawingml/2006/spreadsheetDrawing" xmlns:a="http://schemas.openxmlformats.org/drawingml/2006/main">
  <xdr:twoCellAnchor>
    <xdr:from>
      <xdr:col>6</xdr:col>
      <xdr:colOff>87086</xdr:colOff>
      <xdr:row>6</xdr:row>
      <xdr:rowOff>152400</xdr:rowOff>
    </xdr:from>
    <xdr:to>
      <xdr:col>20</xdr:col>
      <xdr:colOff>650174</xdr:colOff>
      <xdr:row>34</xdr:row>
      <xdr:rowOff>152399</xdr:rowOff>
    </xdr:to>
    <xdr:graphicFrame macro="">
      <xdr:nvGraphicFramePr>
        <xdr:cNvPr id="2" name="Gráfico 1">
          <a:extLst>
            <a:ext uri="{FF2B5EF4-FFF2-40B4-BE49-F238E27FC236}">
              <a16:creationId xmlns:a16="http://schemas.microsoft.com/office/drawing/2014/main" id="{B5A0DFFD-B398-4BCB-A65D-7E1042FA97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0.95884</cdr:y>
    </cdr:from>
    <cdr:to>
      <cdr:x>0.37106</cdr:x>
      <cdr:y>1</cdr:y>
    </cdr:to>
    <cdr:sp macro="" textlink="">
      <cdr:nvSpPr>
        <cdr:cNvPr id="2" name="1 CuadroTexto">
          <a:extLst xmlns:a="http://schemas.openxmlformats.org/drawingml/2006/main">
            <a:ext uri="{FF2B5EF4-FFF2-40B4-BE49-F238E27FC236}">
              <a16:creationId xmlns:a16="http://schemas.microsoft.com/office/drawing/2014/main" id="{95397C40-A6E9-4313-A3E4-32146D34163F}"/>
            </a:ext>
          </a:extLst>
        </cdr:cNvPr>
        <cdr:cNvSpPr txBox="1"/>
      </cdr:nvSpPr>
      <cdr:spPr>
        <a:xfrm xmlns:a="http://schemas.openxmlformats.org/drawingml/2006/main">
          <a:off x="0" y="6175953"/>
          <a:ext cx="6027967" cy="2651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000" b="1">
              <a:solidFill>
                <a:sysClr val="windowText" lastClr="000000"/>
              </a:solidFill>
              <a:latin typeface="Arial" panose="020B0604020202020204" pitchFamily="34" charset="0"/>
              <a:cs typeface="Arial" panose="020B0604020202020204" pitchFamily="34" charset="0"/>
            </a:rPr>
            <a:t>Fuente</a:t>
          </a:r>
          <a:r>
            <a:rPr lang="es-CR" sz="1000" b="0">
              <a:solidFill>
                <a:sysClr val="windowText" lastClr="000000"/>
              </a:solidFill>
              <a:latin typeface="Arial" panose="020B0604020202020204" pitchFamily="34" charset="0"/>
              <a:cs typeface="Arial" panose="020B0604020202020204" pitchFamily="34" charset="0"/>
            </a:rPr>
            <a:t>: Banco</a:t>
          </a:r>
          <a:r>
            <a:rPr lang="es-CR" sz="1000" b="0" baseline="0">
              <a:solidFill>
                <a:sysClr val="windowText" lastClr="000000"/>
              </a:solidFill>
              <a:latin typeface="Arial" panose="020B0604020202020204" pitchFamily="34" charset="0"/>
              <a:cs typeface="Arial" panose="020B0604020202020204" pitchFamily="34" charset="0"/>
            </a:rPr>
            <a:t> de Central de Costa Rica.</a:t>
          </a:r>
          <a:endParaRPr lang="es-CR" sz="1000" b="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absoluteAnchor>
    <xdr:pos x="819151" y="161925"/>
    <xdr:ext cx="16297274" cy="6019800"/>
    <xdr:graphicFrame macro="">
      <xdr:nvGraphicFramePr>
        <xdr:cNvPr id="2" name="Gráfico 1" title="333">
          <a:extLst>
            <a:ext uri="{FF2B5EF4-FFF2-40B4-BE49-F238E27FC236}">
              <a16:creationId xmlns:a16="http://schemas.microsoft.com/office/drawing/2014/main" id="{607F6757-C8CB-4A10-A7EE-2C77EB0A14B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cdr:x>
      <cdr:y>0.01424</cdr:y>
    </cdr:from>
    <cdr:to>
      <cdr:x>0.9998</cdr:x>
      <cdr:y>0.15348</cdr:y>
    </cdr:to>
    <cdr:sp macro="" textlink="">
      <cdr:nvSpPr>
        <cdr:cNvPr id="3" name="7 Marcador de contenido"/>
        <cdr:cNvSpPr>
          <a:spLocks xmlns:a="http://schemas.openxmlformats.org/drawingml/2006/main" noGrp="1"/>
        </cdr:cNvSpPr>
      </cdr:nvSpPr>
      <cdr:spPr bwMode="auto">
        <a:xfrm xmlns:a="http://schemas.openxmlformats.org/drawingml/2006/main">
          <a:off x="0" y="85725"/>
          <a:ext cx="16827308" cy="8382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horz" wrap="square" lIns="91440" tIns="45720" rIns="91440" bIns="45720" numCol="1" anchor="t" anchorCtr="0" compatLnSpc="1">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s-CR" sz="1600" b="1" i="0" baseline="0">
              <a:effectLst/>
              <a:latin typeface="Arial" panose="020B0604020202020204" pitchFamily="34" charset="0"/>
              <a:ea typeface="+mn-ea"/>
              <a:cs typeface="Arial" panose="020B0604020202020204" pitchFamily="34" charset="0"/>
            </a:rPr>
            <a:t>Gráfico 3.1</a:t>
          </a:r>
        </a:p>
        <a:p xmlns:a="http://schemas.openxmlformats.org/drawingml/2006/main">
          <a:pPr algn="ctr" rtl="0"/>
          <a:r>
            <a:rPr lang="es-CR" sz="1600" b="1" i="0" baseline="0">
              <a:effectLst/>
              <a:latin typeface="Arial" panose="020B0604020202020204" pitchFamily="34" charset="0"/>
              <a:ea typeface="+mn-ea"/>
              <a:cs typeface="Arial" panose="020B0604020202020204" pitchFamily="34" charset="0"/>
            </a:rPr>
            <a:t> SINPE. Evolución de cantidad  y valor de las transacciones liquidadas </a:t>
          </a:r>
        </a:p>
        <a:p xmlns:a="http://schemas.openxmlformats.org/drawingml/2006/main">
          <a:pPr algn="ctr" rtl="0"/>
          <a:r>
            <a:rPr lang="es-CR" sz="1400" b="1" i="0" baseline="0">
              <a:effectLst/>
              <a:latin typeface="Arial" panose="020B0604020202020204" pitchFamily="34" charset="0"/>
              <a:ea typeface="+mn-ea"/>
              <a:cs typeface="Arial" panose="020B0604020202020204" pitchFamily="34" charset="0"/>
            </a:rPr>
            <a:t>Periodo 2000 - 2025</a:t>
          </a:r>
          <a:endParaRPr lang="es-CR" sz="14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7.43069E-5</cdr:x>
      <cdr:y>0.95307</cdr:y>
    </cdr:from>
    <cdr:to>
      <cdr:x>0.37</cdr:x>
      <cdr:y>1</cdr:y>
    </cdr:to>
    <cdr:sp macro="" textlink="">
      <cdr:nvSpPr>
        <cdr:cNvPr id="4" name="1 CuadroTexto"/>
        <cdr:cNvSpPr txBox="1"/>
      </cdr:nvSpPr>
      <cdr:spPr>
        <a:xfrm xmlns:a="http://schemas.openxmlformats.org/drawingml/2006/main">
          <a:off x="1211" y="5737291"/>
          <a:ext cx="6028780" cy="2825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000" b="1">
              <a:solidFill>
                <a:sysClr val="windowText" lastClr="000000"/>
              </a:solidFill>
              <a:latin typeface="Arial" panose="020B0604020202020204" pitchFamily="34" charset="0"/>
              <a:cs typeface="Arial" panose="020B0604020202020204" pitchFamily="34" charset="0"/>
            </a:rPr>
            <a:t>Fuente</a:t>
          </a:r>
          <a:r>
            <a:rPr lang="es-CR" sz="1000" b="0">
              <a:solidFill>
                <a:sysClr val="windowText" lastClr="000000"/>
              </a:solidFill>
              <a:latin typeface="Arial" panose="020B0604020202020204" pitchFamily="34" charset="0"/>
              <a:cs typeface="Arial" panose="020B0604020202020204" pitchFamily="34" charset="0"/>
            </a:rPr>
            <a:t>: Banco Central</a:t>
          </a:r>
          <a:r>
            <a:rPr lang="es-CR" sz="1000" b="0" baseline="0">
              <a:solidFill>
                <a:sysClr val="windowText" lastClr="000000"/>
              </a:solidFill>
              <a:latin typeface="Arial" panose="020B0604020202020204" pitchFamily="34" charset="0"/>
              <a:cs typeface="Arial" panose="020B0604020202020204" pitchFamily="34" charset="0"/>
            </a:rPr>
            <a:t> de </a:t>
          </a:r>
          <a:r>
            <a:rPr lang="es-CR" sz="1000" b="0">
              <a:solidFill>
                <a:sysClr val="windowText" lastClr="000000"/>
              </a:solidFill>
              <a:latin typeface="Arial" panose="020B0604020202020204" pitchFamily="34" charset="0"/>
              <a:cs typeface="Arial" panose="020B0604020202020204" pitchFamily="34" charset="0"/>
            </a:rPr>
            <a:t>Costa</a:t>
          </a:r>
          <a:r>
            <a:rPr lang="es-CR" sz="1000" b="0" baseline="0">
              <a:solidFill>
                <a:sysClr val="windowText" lastClr="000000"/>
              </a:solidFill>
              <a:latin typeface="Arial" panose="020B0604020202020204" pitchFamily="34" charset="0"/>
              <a:cs typeface="Arial" panose="020B0604020202020204" pitchFamily="34" charset="0"/>
            </a:rPr>
            <a:t> </a:t>
          </a:r>
          <a:r>
            <a:rPr lang="es-CR" sz="1000" b="0">
              <a:solidFill>
                <a:sysClr val="windowText" lastClr="000000"/>
              </a:solidFill>
              <a:latin typeface="Arial" panose="020B0604020202020204" pitchFamily="34" charset="0"/>
              <a:cs typeface="Arial" panose="020B0604020202020204" pitchFamily="34" charset="0"/>
            </a:rPr>
            <a:t>Rica.</a:t>
          </a:r>
        </a:p>
      </cdr:txBody>
    </cdr:sp>
  </cdr:relSizeAnchor>
</c:userShapes>
</file>

<file path=xl/drawings/drawing6.xml><?xml version="1.0" encoding="utf-8"?>
<xdr:wsDr xmlns:xdr="http://schemas.openxmlformats.org/drawingml/2006/spreadsheetDrawing" xmlns:a="http://schemas.openxmlformats.org/drawingml/2006/main">
  <xdr:absoluteAnchor>
    <xdr:pos x="849049" y="253246"/>
    <xdr:ext cx="15407405" cy="6320366"/>
    <xdr:graphicFrame macro="">
      <xdr:nvGraphicFramePr>
        <xdr:cNvPr id="2" name="1 Gráfico">
          <a:extLst>
            <a:ext uri="{FF2B5EF4-FFF2-40B4-BE49-F238E27FC236}">
              <a16:creationId xmlns:a16="http://schemas.microsoft.com/office/drawing/2014/main" id="{38AB71B2-9B34-41BC-A5EB-FC28A2EC2FF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2</xdr:col>
      <xdr:colOff>415472</xdr:colOff>
      <xdr:row>29</xdr:row>
      <xdr:rowOff>48985</xdr:rowOff>
    </xdr:from>
    <xdr:to>
      <xdr:col>3</xdr:col>
      <xdr:colOff>47172</xdr:colOff>
      <xdr:row>30</xdr:row>
      <xdr:rowOff>137884</xdr:rowOff>
    </xdr:to>
    <xdr:sp macro="" textlink="">
      <xdr:nvSpPr>
        <xdr:cNvPr id="4" name="CuadroTexto 3">
          <a:extLst>
            <a:ext uri="{FF2B5EF4-FFF2-40B4-BE49-F238E27FC236}">
              <a16:creationId xmlns:a16="http://schemas.microsoft.com/office/drawing/2014/main" id="{FBA5B40E-7DCD-4E93-BB65-4D8BE518FC0D}"/>
            </a:ext>
          </a:extLst>
        </xdr:cNvPr>
        <xdr:cNvSpPr txBox="1"/>
      </xdr:nvSpPr>
      <xdr:spPr>
        <a:xfrm>
          <a:off x="2113643" y="5099956"/>
          <a:ext cx="480786" cy="26307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200" b="1"/>
            <a:t>11,8</a:t>
          </a:r>
        </a:p>
      </xdr:txBody>
    </xdr:sp>
    <xdr:clientData/>
  </xdr:twoCellAnchor>
  <xdr:twoCellAnchor>
    <xdr:from>
      <xdr:col>15</xdr:col>
      <xdr:colOff>199986</xdr:colOff>
      <xdr:row>26</xdr:row>
      <xdr:rowOff>88485</xdr:rowOff>
    </xdr:from>
    <xdr:to>
      <xdr:col>15</xdr:col>
      <xdr:colOff>733386</xdr:colOff>
      <xdr:row>27</xdr:row>
      <xdr:rowOff>152813</xdr:rowOff>
    </xdr:to>
    <xdr:sp macro="" textlink="">
      <xdr:nvSpPr>
        <xdr:cNvPr id="5" name="CuadroTexto 4">
          <a:extLst>
            <a:ext uri="{FF2B5EF4-FFF2-40B4-BE49-F238E27FC236}">
              <a16:creationId xmlns:a16="http://schemas.microsoft.com/office/drawing/2014/main" id="{0A139E86-30CD-441C-BFAB-6C0286CEB0E7}"/>
            </a:ext>
          </a:extLst>
        </xdr:cNvPr>
        <xdr:cNvSpPr txBox="1"/>
      </xdr:nvSpPr>
      <xdr:spPr>
        <a:xfrm>
          <a:off x="12936272" y="4616942"/>
          <a:ext cx="533400" cy="238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200" b="1"/>
            <a:t>98,6</a:t>
          </a:r>
        </a:p>
      </xdr:txBody>
    </xdr:sp>
    <xdr:clientData/>
  </xdr:twoCellAnchor>
  <xdr:twoCellAnchor>
    <xdr:from>
      <xdr:col>15</xdr:col>
      <xdr:colOff>667144</xdr:colOff>
      <xdr:row>22</xdr:row>
      <xdr:rowOff>84386</xdr:rowOff>
    </xdr:from>
    <xdr:to>
      <xdr:col>16</xdr:col>
      <xdr:colOff>424937</xdr:colOff>
      <xdr:row>23</xdr:row>
      <xdr:rowOff>141536</xdr:rowOff>
    </xdr:to>
    <xdr:sp macro="" textlink="">
      <xdr:nvSpPr>
        <xdr:cNvPr id="6" name="CuadroTexto 5">
          <a:extLst>
            <a:ext uri="{FF2B5EF4-FFF2-40B4-BE49-F238E27FC236}">
              <a16:creationId xmlns:a16="http://schemas.microsoft.com/office/drawing/2014/main" id="{BE4DB02F-B08F-43DD-B0E9-D6CB8E4A8230}"/>
            </a:ext>
          </a:extLst>
        </xdr:cNvPr>
        <xdr:cNvSpPr txBox="1"/>
      </xdr:nvSpPr>
      <xdr:spPr>
        <a:xfrm>
          <a:off x="13403430" y="3916157"/>
          <a:ext cx="606878" cy="231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200" b="1"/>
            <a:t>216,3</a:t>
          </a:r>
        </a:p>
      </xdr:txBody>
    </xdr:sp>
    <xdr:clientData/>
  </xdr:twoCellAnchor>
  <xdr:twoCellAnchor>
    <xdr:from>
      <xdr:col>16</xdr:col>
      <xdr:colOff>395929</xdr:colOff>
      <xdr:row>18</xdr:row>
      <xdr:rowOff>84928</xdr:rowOff>
    </xdr:from>
    <xdr:to>
      <xdr:col>17</xdr:col>
      <xdr:colOff>117437</xdr:colOff>
      <xdr:row>19</xdr:row>
      <xdr:rowOff>112584</xdr:rowOff>
    </xdr:to>
    <xdr:sp macro="" textlink="">
      <xdr:nvSpPr>
        <xdr:cNvPr id="7" name="CuadroTexto 6">
          <a:extLst>
            <a:ext uri="{FF2B5EF4-FFF2-40B4-BE49-F238E27FC236}">
              <a16:creationId xmlns:a16="http://schemas.microsoft.com/office/drawing/2014/main" id="{4FAB8810-9B38-4227-B02E-7F82C78C22D5}"/>
            </a:ext>
          </a:extLst>
        </xdr:cNvPr>
        <xdr:cNvSpPr txBox="1"/>
      </xdr:nvSpPr>
      <xdr:spPr>
        <a:xfrm>
          <a:off x="13981300" y="3220014"/>
          <a:ext cx="570594" cy="201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200" b="1"/>
            <a:t>324,8</a:t>
          </a:r>
        </a:p>
      </xdr:txBody>
    </xdr:sp>
    <xdr:clientData/>
  </xdr:twoCellAnchor>
  <xdr:twoCellAnchor>
    <xdr:from>
      <xdr:col>17</xdr:col>
      <xdr:colOff>110986</xdr:colOff>
      <xdr:row>14</xdr:row>
      <xdr:rowOff>87736</xdr:rowOff>
    </xdr:from>
    <xdr:to>
      <xdr:col>17</xdr:col>
      <xdr:colOff>680672</xdr:colOff>
      <xdr:row>15</xdr:row>
      <xdr:rowOff>147608</xdr:rowOff>
    </xdr:to>
    <xdr:sp macro="" textlink="">
      <xdr:nvSpPr>
        <xdr:cNvPr id="8" name="CuadroTexto 7">
          <a:extLst>
            <a:ext uri="{FF2B5EF4-FFF2-40B4-BE49-F238E27FC236}">
              <a16:creationId xmlns:a16="http://schemas.microsoft.com/office/drawing/2014/main" id="{1BA6817A-3CE9-4A71-8738-363F5684FC8D}"/>
            </a:ext>
          </a:extLst>
        </xdr:cNvPr>
        <xdr:cNvSpPr txBox="1"/>
      </xdr:nvSpPr>
      <xdr:spPr>
        <a:xfrm>
          <a:off x="14545443" y="2526136"/>
          <a:ext cx="569686" cy="234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200" b="1"/>
            <a:t>442,8</a:t>
          </a:r>
        </a:p>
      </xdr:txBody>
    </xdr:sp>
    <xdr:clientData/>
  </xdr:twoCellAnchor>
  <xdr:twoCellAnchor>
    <xdr:from>
      <xdr:col>17</xdr:col>
      <xdr:colOff>635600</xdr:colOff>
      <xdr:row>10</xdr:row>
      <xdr:rowOff>18600</xdr:rowOff>
    </xdr:from>
    <xdr:to>
      <xdr:col>18</xdr:col>
      <xdr:colOff>360554</xdr:colOff>
      <xdr:row>11</xdr:row>
      <xdr:rowOff>79560</xdr:rowOff>
    </xdr:to>
    <xdr:sp macro="" textlink="">
      <xdr:nvSpPr>
        <xdr:cNvPr id="3" name="CuadroTexto 2">
          <a:extLst>
            <a:ext uri="{FF2B5EF4-FFF2-40B4-BE49-F238E27FC236}">
              <a16:creationId xmlns:a16="http://schemas.microsoft.com/office/drawing/2014/main" id="{82BBA9EB-8F17-4A3A-807B-C9234C936CE4}"/>
            </a:ext>
          </a:extLst>
        </xdr:cNvPr>
        <xdr:cNvSpPr txBox="1"/>
      </xdr:nvSpPr>
      <xdr:spPr>
        <a:xfrm>
          <a:off x="15070057" y="1760314"/>
          <a:ext cx="574040" cy="235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200" b="1"/>
            <a:t>571,1</a:t>
          </a:r>
        </a:p>
      </xdr:txBody>
    </xdr:sp>
    <xdr:clientData/>
  </xdr:twoCellAnchor>
  <xdr:twoCellAnchor>
    <xdr:from>
      <xdr:col>18</xdr:col>
      <xdr:colOff>309028</xdr:colOff>
      <xdr:row>7</xdr:row>
      <xdr:rowOff>7714</xdr:rowOff>
    </xdr:from>
    <xdr:to>
      <xdr:col>19</xdr:col>
      <xdr:colOff>33982</xdr:colOff>
      <xdr:row>8</xdr:row>
      <xdr:rowOff>68675</xdr:rowOff>
    </xdr:to>
    <xdr:sp macro="" textlink="">
      <xdr:nvSpPr>
        <xdr:cNvPr id="9" name="CuadroTexto 8">
          <a:extLst>
            <a:ext uri="{FF2B5EF4-FFF2-40B4-BE49-F238E27FC236}">
              <a16:creationId xmlns:a16="http://schemas.microsoft.com/office/drawing/2014/main" id="{820FC6C0-7AAC-4CDD-B92D-BFBD36E693A2}"/>
            </a:ext>
          </a:extLst>
        </xdr:cNvPr>
        <xdr:cNvSpPr txBox="1"/>
      </xdr:nvSpPr>
      <xdr:spPr>
        <a:xfrm>
          <a:off x="15592571" y="1226914"/>
          <a:ext cx="574040" cy="235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200" b="1"/>
            <a:t>684,5</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0.00256</cdr:x>
      <cdr:y>0.96196</cdr:y>
    </cdr:from>
    <cdr:to>
      <cdr:x>0.43413</cdr:x>
      <cdr:y>1</cdr:y>
    </cdr:to>
    <cdr:sp macro="" textlink="">
      <cdr:nvSpPr>
        <cdr:cNvPr id="4" name="1 CuadroTexto"/>
        <cdr:cNvSpPr txBox="1"/>
      </cdr:nvSpPr>
      <cdr:spPr>
        <a:xfrm xmlns:a="http://schemas.openxmlformats.org/drawingml/2006/main">
          <a:off x="22225" y="6056525"/>
          <a:ext cx="3740741" cy="239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050" b="1">
              <a:solidFill>
                <a:sysClr val="windowText" lastClr="000000"/>
              </a:solidFill>
              <a:latin typeface="Arial" panose="020B0604020202020204" pitchFamily="34" charset="0"/>
              <a:cs typeface="Arial" panose="020B0604020202020204" pitchFamily="34" charset="0"/>
            </a:rPr>
            <a:t>Fuente</a:t>
          </a:r>
          <a:r>
            <a:rPr lang="es-CR" sz="1050" b="0">
              <a:solidFill>
                <a:sysClr val="windowText" lastClr="000000"/>
              </a:solidFill>
              <a:latin typeface="Arial" panose="020B0604020202020204" pitchFamily="34" charset="0"/>
              <a:cs typeface="Arial" panose="020B0604020202020204" pitchFamily="34" charset="0"/>
            </a:rPr>
            <a:t>: Banco Central de Costa Rica.</a:t>
          </a:r>
        </a:p>
      </cdr:txBody>
    </cdr:sp>
  </cdr:relSizeAnchor>
  <cdr:relSizeAnchor xmlns:cdr="http://schemas.openxmlformats.org/drawingml/2006/chartDrawing">
    <cdr:from>
      <cdr:x>0.01176</cdr:x>
      <cdr:y>0.00915</cdr:y>
    </cdr:from>
    <cdr:to>
      <cdr:x>0.97645</cdr:x>
      <cdr:y>0.12698</cdr:y>
    </cdr:to>
    <cdr:sp macro="" textlink="">
      <cdr:nvSpPr>
        <cdr:cNvPr id="2" name="CuadroTexto 1">
          <a:extLst xmlns:a="http://schemas.openxmlformats.org/drawingml/2006/main">
            <a:ext uri="{FF2B5EF4-FFF2-40B4-BE49-F238E27FC236}">
              <a16:creationId xmlns:a16="http://schemas.microsoft.com/office/drawing/2014/main" id="{5E23E288-E084-433B-A3CB-24D78A2CB8A9}"/>
            </a:ext>
          </a:extLst>
        </cdr:cNvPr>
        <cdr:cNvSpPr txBox="1"/>
      </cdr:nvSpPr>
      <cdr:spPr>
        <a:xfrm xmlns:a="http://schemas.openxmlformats.org/drawingml/2006/main">
          <a:off x="186257" y="63525"/>
          <a:ext cx="15278902" cy="8180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CR" sz="1600" b="1">
              <a:latin typeface="Arial" panose="020B0604020202020204" pitchFamily="34" charset="0"/>
              <a:cs typeface="Arial" panose="020B0604020202020204" pitchFamily="34" charset="0"/>
            </a:rPr>
            <a:t>Gráfico</a:t>
          </a:r>
          <a:r>
            <a:rPr lang="es-CR" sz="1600" b="1" baseline="0">
              <a:latin typeface="Arial" panose="020B0604020202020204" pitchFamily="34" charset="0"/>
              <a:cs typeface="Arial" panose="020B0604020202020204" pitchFamily="34" charset="0"/>
            </a:rPr>
            <a:t> 3.2</a:t>
          </a:r>
        </a:p>
        <a:p xmlns:a="http://schemas.openxmlformats.org/drawingml/2006/main">
          <a:pPr algn="ctr"/>
          <a:r>
            <a:rPr lang="es-CR" sz="1600" b="1" baseline="0">
              <a:latin typeface="Arial" panose="020B0604020202020204" pitchFamily="34" charset="0"/>
              <a:cs typeface="Arial" panose="020B0604020202020204" pitchFamily="34" charset="0"/>
            </a:rPr>
            <a:t>SINPE. Cantidad de Transacciones Liquidadas en servicios de movilización de fondos entre cuentas de terceros</a:t>
          </a:r>
        </a:p>
        <a:p xmlns:a="http://schemas.openxmlformats.org/drawingml/2006/main">
          <a:pPr algn="ctr"/>
          <a:r>
            <a:rPr lang="es-CR" sz="1200" b="1" baseline="0">
              <a:latin typeface="Arial" panose="020B0604020202020204" pitchFamily="34" charset="0"/>
              <a:cs typeface="Arial" panose="020B0604020202020204" pitchFamily="34" charset="0"/>
            </a:rPr>
            <a:t>Período 2000 - 2025</a:t>
          </a:r>
        </a:p>
      </cdr:txBody>
    </cdr:sp>
  </cdr:relSizeAnchor>
</c:userShapes>
</file>

<file path=xl/drawings/drawing8.xml><?xml version="1.0" encoding="utf-8"?>
<xdr:wsDr xmlns:xdr="http://schemas.openxmlformats.org/drawingml/2006/spreadsheetDrawing" xmlns:a="http://schemas.openxmlformats.org/drawingml/2006/main">
  <xdr:absoluteAnchor>
    <xdr:pos x="851770" y="201537"/>
    <xdr:ext cx="15455030" cy="6282266"/>
    <xdr:graphicFrame macro="">
      <xdr:nvGraphicFramePr>
        <xdr:cNvPr id="2" name="1 Gráfico">
          <a:extLst>
            <a:ext uri="{FF2B5EF4-FFF2-40B4-BE49-F238E27FC236}">
              <a16:creationId xmlns:a16="http://schemas.microsoft.com/office/drawing/2014/main" id="{D7F4C36C-6F69-42F6-BA44-7416D3A540C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17</xdr:col>
      <xdr:colOff>600530</xdr:colOff>
      <xdr:row>7</xdr:row>
      <xdr:rowOff>177800</xdr:rowOff>
    </xdr:from>
    <xdr:to>
      <xdr:col>18</xdr:col>
      <xdr:colOff>416507</xdr:colOff>
      <xdr:row>9</xdr:row>
      <xdr:rowOff>58057</xdr:rowOff>
    </xdr:to>
    <xdr:sp macro="" textlink="">
      <xdr:nvSpPr>
        <xdr:cNvPr id="3" name="CuadroTexto 1">
          <a:extLst>
            <a:ext uri="{FF2B5EF4-FFF2-40B4-BE49-F238E27FC236}">
              <a16:creationId xmlns:a16="http://schemas.microsoft.com/office/drawing/2014/main" id="{CED5597E-AE9C-752D-B4C9-856C2BDDD3F1}"/>
            </a:ext>
          </a:extLst>
        </xdr:cNvPr>
        <xdr:cNvSpPr txBox="1"/>
      </xdr:nvSpPr>
      <xdr:spPr>
        <a:xfrm>
          <a:off x="15034987" y="1549400"/>
          <a:ext cx="665063" cy="27214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s-CR" sz="1400" b="1" baseline="0">
              <a:solidFill>
                <a:sysClr val="windowText" lastClr="000000"/>
              </a:solidFill>
              <a:effectLst/>
              <a:latin typeface="Arial (Cuerpo)"/>
              <a:ea typeface="+mn-ea"/>
              <a:cs typeface="+mn-cs"/>
            </a:rPr>
            <a:t>113,5</a:t>
          </a:r>
        </a:p>
      </xdr:txBody>
    </xdr:sp>
    <xdr:clientData/>
  </xdr:twoCellAnchor>
  <xdr:twoCellAnchor>
    <xdr:from>
      <xdr:col>18</xdr:col>
      <xdr:colOff>350158</xdr:colOff>
      <xdr:row>5</xdr:row>
      <xdr:rowOff>101600</xdr:rowOff>
    </xdr:from>
    <xdr:to>
      <xdr:col>19</xdr:col>
      <xdr:colOff>166135</xdr:colOff>
      <xdr:row>6</xdr:row>
      <xdr:rowOff>177800</xdr:rowOff>
    </xdr:to>
    <xdr:sp macro="" textlink="">
      <xdr:nvSpPr>
        <xdr:cNvPr id="4" name="CuadroTexto 1">
          <a:extLst>
            <a:ext uri="{FF2B5EF4-FFF2-40B4-BE49-F238E27FC236}">
              <a16:creationId xmlns:a16="http://schemas.microsoft.com/office/drawing/2014/main" id="{0EB417B4-BDD7-432F-A3EF-2DCA1CB9EC1D}"/>
            </a:ext>
          </a:extLst>
        </xdr:cNvPr>
        <xdr:cNvSpPr txBox="1"/>
      </xdr:nvSpPr>
      <xdr:spPr>
        <a:xfrm>
          <a:off x="15633701" y="1081314"/>
          <a:ext cx="665063" cy="27214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s-CR" sz="1400" b="1" baseline="0">
              <a:solidFill>
                <a:sysClr val="windowText" lastClr="000000"/>
              </a:solidFill>
              <a:effectLst/>
              <a:latin typeface="Arial (Cuerpo)"/>
              <a:ea typeface="+mn-ea"/>
              <a:cs typeface="+mn-cs"/>
            </a:rPr>
            <a:t>127,1</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0.00256</cdr:x>
      <cdr:y>0.96196</cdr:y>
    </cdr:from>
    <cdr:to>
      <cdr:x>0.43413</cdr:x>
      <cdr:y>1</cdr:y>
    </cdr:to>
    <cdr:sp macro="" textlink="">
      <cdr:nvSpPr>
        <cdr:cNvPr id="4" name="1 CuadroTexto"/>
        <cdr:cNvSpPr txBox="1"/>
      </cdr:nvSpPr>
      <cdr:spPr>
        <a:xfrm xmlns:a="http://schemas.openxmlformats.org/drawingml/2006/main">
          <a:off x="22225" y="6056525"/>
          <a:ext cx="3740741" cy="239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050" b="1">
              <a:latin typeface="Arial" panose="020B0604020202020204" pitchFamily="34" charset="0"/>
              <a:cs typeface="Arial" panose="020B0604020202020204" pitchFamily="34" charset="0"/>
            </a:rPr>
            <a:t>Fuente</a:t>
          </a:r>
          <a:r>
            <a:rPr lang="es-CR" sz="1050" b="0">
              <a:latin typeface="Arial" panose="020B0604020202020204" pitchFamily="34" charset="0"/>
              <a:cs typeface="Arial" panose="020B0604020202020204" pitchFamily="34" charset="0"/>
            </a:rPr>
            <a:t>: </a:t>
          </a:r>
          <a:r>
            <a:rPr lang="es-CR" sz="1050" b="0">
              <a:solidFill>
                <a:sysClr val="windowText" lastClr="000000"/>
              </a:solidFill>
              <a:latin typeface="Arial" panose="020B0604020202020204" pitchFamily="34" charset="0"/>
              <a:cs typeface="Arial" panose="020B0604020202020204" pitchFamily="34" charset="0"/>
            </a:rPr>
            <a:t>Banco Central de Costa Rica.</a:t>
          </a:r>
        </a:p>
      </cdr:txBody>
    </cdr:sp>
  </cdr:relSizeAnchor>
  <cdr:relSizeAnchor xmlns:cdr="http://schemas.openxmlformats.org/drawingml/2006/chartDrawing">
    <cdr:from>
      <cdr:x>0.01176</cdr:x>
      <cdr:y>0.00915</cdr:y>
    </cdr:from>
    <cdr:to>
      <cdr:x>0.97645</cdr:x>
      <cdr:y>0.18458</cdr:y>
    </cdr:to>
    <cdr:sp macro="" textlink="">
      <cdr:nvSpPr>
        <cdr:cNvPr id="2" name="CuadroTexto 1">
          <a:extLst xmlns:a="http://schemas.openxmlformats.org/drawingml/2006/main">
            <a:ext uri="{FF2B5EF4-FFF2-40B4-BE49-F238E27FC236}">
              <a16:creationId xmlns:a16="http://schemas.microsoft.com/office/drawing/2014/main" id="{5E23E288-E084-433B-A3CB-24D78A2CB8A9}"/>
            </a:ext>
          </a:extLst>
        </cdr:cNvPr>
        <cdr:cNvSpPr txBox="1"/>
      </cdr:nvSpPr>
      <cdr:spPr>
        <a:xfrm xmlns:a="http://schemas.openxmlformats.org/drawingml/2006/main">
          <a:off x="186257" y="63525"/>
          <a:ext cx="15278902" cy="12179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CR" sz="1600" b="1">
              <a:latin typeface="Arial" panose="020B0604020202020204" pitchFamily="34" charset="0"/>
              <a:cs typeface="Arial" panose="020B0604020202020204" pitchFamily="34" charset="0"/>
            </a:rPr>
            <a:t>Gráfico</a:t>
          </a:r>
          <a:r>
            <a:rPr lang="es-CR" sz="1600" b="1" baseline="0">
              <a:latin typeface="Arial" panose="020B0604020202020204" pitchFamily="34" charset="0"/>
              <a:cs typeface="Arial" panose="020B0604020202020204" pitchFamily="34" charset="0"/>
            </a:rPr>
            <a:t> 3.3</a:t>
          </a:r>
        </a:p>
        <a:p xmlns:a="http://schemas.openxmlformats.org/drawingml/2006/main">
          <a:pPr algn="ctr"/>
          <a:r>
            <a:rPr lang="es-CR" sz="1600" b="1" baseline="0">
              <a:latin typeface="Arial" panose="020B0604020202020204" pitchFamily="34" charset="0"/>
              <a:cs typeface="Arial" panose="020B0604020202020204" pitchFamily="34" charset="0"/>
            </a:rPr>
            <a:t>SINPE. Cantidad de Transacciones Liquidadas en servicios de movilización de fondos </a:t>
          </a:r>
        </a:p>
        <a:p xmlns:a="http://schemas.openxmlformats.org/drawingml/2006/main">
          <a:pPr algn="ctr"/>
          <a:r>
            <a:rPr lang="es-CR" sz="1600" b="1" baseline="0">
              <a:latin typeface="Arial" panose="020B0604020202020204" pitchFamily="34" charset="0"/>
              <a:cs typeface="Arial" panose="020B0604020202020204" pitchFamily="34" charset="0"/>
            </a:rPr>
            <a:t>entre cuentas de terceros (Sin SINPE Móvil)</a:t>
          </a:r>
        </a:p>
        <a:p xmlns:a="http://schemas.openxmlformats.org/drawingml/2006/main">
          <a:pPr algn="ctr"/>
          <a:r>
            <a:rPr lang="es-CR" sz="1200" b="1" baseline="0">
              <a:latin typeface="Arial" panose="020B0604020202020204" pitchFamily="34" charset="0"/>
              <a:cs typeface="Arial" panose="020B0604020202020204" pitchFamily="34" charset="0"/>
            </a:rPr>
            <a:t>Período 2000 - 2025</a:t>
          </a:r>
        </a:p>
      </cdr:txBody>
    </cdr:sp>
  </cdr:relSizeAnchor>
  <cdr:relSizeAnchor xmlns:cdr="http://schemas.openxmlformats.org/drawingml/2006/chartDrawing">
    <cdr:from>
      <cdr:x>0.07654</cdr:x>
      <cdr:y>0.71332</cdr:y>
    </cdr:from>
    <cdr:to>
      <cdr:x>0.11393</cdr:x>
      <cdr:y>0.7494</cdr:y>
    </cdr:to>
    <cdr:sp macro="" textlink="">
      <cdr:nvSpPr>
        <cdr:cNvPr id="5" name="CuadroTexto 1">
          <a:extLst xmlns:a="http://schemas.openxmlformats.org/drawingml/2006/main">
            <a:ext uri="{FF2B5EF4-FFF2-40B4-BE49-F238E27FC236}">
              <a16:creationId xmlns:a16="http://schemas.microsoft.com/office/drawing/2014/main" id="{4C42CD54-B9B8-5204-DFB2-FE47E89CD041}"/>
            </a:ext>
          </a:extLst>
        </cdr:cNvPr>
        <cdr:cNvSpPr txBox="1"/>
      </cdr:nvSpPr>
      <cdr:spPr>
        <a:xfrm xmlns:a="http://schemas.openxmlformats.org/drawingml/2006/main">
          <a:off x="1182928" y="4481297"/>
          <a:ext cx="577864" cy="2266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400" b="1" baseline="0">
              <a:effectLst/>
              <a:latin typeface="Arial" panose="020B0604020202020204" pitchFamily="34" charset="0"/>
              <a:ea typeface="+mn-ea"/>
              <a:cs typeface="Arial" panose="020B0604020202020204" pitchFamily="34" charset="0"/>
            </a:rPr>
            <a:t>11,8</a:t>
          </a:r>
          <a:endParaRPr lang="es-CR" sz="1200" b="1" baseline="0">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0.78475</cdr:x>
      <cdr:y>0.47594</cdr:y>
    </cdr:from>
    <cdr:to>
      <cdr:x>0.82144</cdr:x>
      <cdr:y>0.52068</cdr:y>
    </cdr:to>
    <cdr:sp macro="" textlink="">
      <cdr:nvSpPr>
        <cdr:cNvPr id="6" name="CuadroTexto 1">
          <a:extLst xmlns:a="http://schemas.openxmlformats.org/drawingml/2006/main">
            <a:ext uri="{FF2B5EF4-FFF2-40B4-BE49-F238E27FC236}">
              <a16:creationId xmlns:a16="http://schemas.microsoft.com/office/drawing/2014/main" id="{AEB07649-E6C9-D5B2-43A7-1A2C2B57C6A0}"/>
            </a:ext>
          </a:extLst>
        </cdr:cNvPr>
        <cdr:cNvSpPr txBox="1"/>
      </cdr:nvSpPr>
      <cdr:spPr>
        <a:xfrm xmlns:a="http://schemas.openxmlformats.org/drawingml/2006/main">
          <a:off x="12128402" y="2989963"/>
          <a:ext cx="567045" cy="281069"/>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400" b="1" baseline="0">
              <a:effectLst/>
              <a:latin typeface="Arial" panose="020B0604020202020204" pitchFamily="34" charset="0"/>
              <a:ea typeface="+mn-ea"/>
              <a:cs typeface="Arial" panose="020B0604020202020204" pitchFamily="34" charset="0"/>
            </a:rPr>
            <a:t>61,7</a:t>
          </a:r>
        </a:p>
      </cdr:txBody>
    </cdr:sp>
  </cdr:relSizeAnchor>
  <cdr:relSizeAnchor xmlns:cdr="http://schemas.openxmlformats.org/drawingml/2006/chartDrawing">
    <cdr:from>
      <cdr:x>0.81891</cdr:x>
      <cdr:y>0.43175</cdr:y>
    </cdr:from>
    <cdr:to>
      <cdr:x>0.85489</cdr:x>
      <cdr:y>0.47129</cdr:y>
    </cdr:to>
    <cdr:sp macro="" textlink="">
      <cdr:nvSpPr>
        <cdr:cNvPr id="7" name="CuadroTexto 1">
          <a:extLst xmlns:a="http://schemas.openxmlformats.org/drawingml/2006/main">
            <a:ext uri="{FF2B5EF4-FFF2-40B4-BE49-F238E27FC236}">
              <a16:creationId xmlns:a16="http://schemas.microsoft.com/office/drawing/2014/main" id="{A79C4376-B39B-9B7E-FF5C-2E0A2A249D39}"/>
            </a:ext>
          </a:extLst>
        </cdr:cNvPr>
        <cdr:cNvSpPr txBox="1"/>
      </cdr:nvSpPr>
      <cdr:spPr>
        <a:xfrm xmlns:a="http://schemas.openxmlformats.org/drawingml/2006/main">
          <a:off x="12656326" y="2712339"/>
          <a:ext cx="556071" cy="2484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400" b="1" baseline="0">
              <a:solidFill>
                <a:sysClr val="windowText" lastClr="000000"/>
              </a:solidFill>
              <a:effectLst/>
              <a:latin typeface="Arial" panose="020B0604020202020204" pitchFamily="34" charset="0"/>
              <a:ea typeface="+mn-ea"/>
              <a:cs typeface="Arial" panose="020B0604020202020204" pitchFamily="34" charset="0"/>
            </a:rPr>
            <a:t>69,5</a:t>
          </a:r>
        </a:p>
      </cdr:txBody>
    </cdr:sp>
  </cdr:relSizeAnchor>
  <cdr:relSizeAnchor xmlns:cdr="http://schemas.openxmlformats.org/drawingml/2006/chartDrawing">
    <cdr:from>
      <cdr:x>0.85437</cdr:x>
      <cdr:y>0.36445</cdr:y>
    </cdr:from>
    <cdr:to>
      <cdr:x>0.88895</cdr:x>
      <cdr:y>0.40919</cdr:y>
    </cdr:to>
    <cdr:sp macro="" textlink="">
      <cdr:nvSpPr>
        <cdr:cNvPr id="8" name="CuadroTexto 1">
          <a:extLst xmlns:a="http://schemas.openxmlformats.org/drawingml/2006/main">
            <a:ext uri="{FF2B5EF4-FFF2-40B4-BE49-F238E27FC236}">
              <a16:creationId xmlns:a16="http://schemas.microsoft.com/office/drawing/2014/main" id="{5029B5CA-ABC7-731C-C34B-F7BF798FA620}"/>
            </a:ext>
          </a:extLst>
        </cdr:cNvPr>
        <cdr:cNvSpPr txBox="1"/>
      </cdr:nvSpPr>
      <cdr:spPr>
        <a:xfrm xmlns:a="http://schemas.openxmlformats.org/drawingml/2006/main">
          <a:off x="13204381" y="2289578"/>
          <a:ext cx="534435" cy="2810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400" b="1" baseline="0">
              <a:solidFill>
                <a:sysClr val="windowText" lastClr="000000"/>
              </a:solidFill>
              <a:effectLst/>
              <a:latin typeface="Arial (Cuerpo)"/>
              <a:ea typeface="+mn-ea"/>
              <a:cs typeface="+mn-cs"/>
            </a:rPr>
            <a:t>82,7</a:t>
          </a:r>
        </a:p>
      </cdr:txBody>
    </cdr:sp>
  </cdr:relSizeAnchor>
  <cdr:relSizeAnchor xmlns:cdr="http://schemas.openxmlformats.org/drawingml/2006/chartDrawing">
    <cdr:from>
      <cdr:x>0.88935</cdr:x>
      <cdr:y>0.29256</cdr:y>
    </cdr:from>
    <cdr:to>
      <cdr:x>0.92393</cdr:x>
      <cdr:y>0.33037</cdr:y>
    </cdr:to>
    <cdr:sp macro="" textlink="">
      <cdr:nvSpPr>
        <cdr:cNvPr id="9" name="CuadroTexto 1">
          <a:extLst xmlns:a="http://schemas.openxmlformats.org/drawingml/2006/main">
            <a:ext uri="{FF2B5EF4-FFF2-40B4-BE49-F238E27FC236}">
              <a16:creationId xmlns:a16="http://schemas.microsoft.com/office/drawing/2014/main" id="{72A31452-22DC-467E-1593-4D958C882AEF}"/>
            </a:ext>
          </a:extLst>
        </cdr:cNvPr>
        <cdr:cNvSpPr txBox="1"/>
      </cdr:nvSpPr>
      <cdr:spPr>
        <a:xfrm xmlns:a="http://schemas.openxmlformats.org/drawingml/2006/main">
          <a:off x="13744978" y="1837910"/>
          <a:ext cx="534435" cy="2375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R" sz="1400" b="1" baseline="0">
              <a:solidFill>
                <a:sysClr val="windowText" lastClr="000000"/>
              </a:solidFill>
              <a:effectLst/>
              <a:latin typeface="Arial (Cuerpo)"/>
              <a:ea typeface="+mn-ea"/>
              <a:cs typeface="+mn-cs"/>
            </a:rPr>
            <a:t>96,5</a:t>
          </a:r>
        </a:p>
      </cdr:txBody>
    </cdr:sp>
  </cdr:relSizeAnchor>
</c:userShapes>
</file>

<file path=xl/persons/person.xml><?xml version="1.0" encoding="utf-8"?>
<personList xmlns="http://schemas.microsoft.com/office/spreadsheetml/2018/threadedcomments" xmlns:x="http://schemas.openxmlformats.org/spreadsheetml/2006/main">
  <person displayName="RODRIGUEZ NUNEZ SIMON BENJAMIN" id="{A7C4566C-0910-4486-AD94-D42DE9329D13}" userId="S::RODRIGUEZNS@bccr.fi.cr::7192d10b-761e-438c-92d9-155dba099adf" providerId="AD"/>
</personList>
</file>

<file path=xl/theme/theme1.xml><?xml version="1.0" encoding="utf-8"?>
<a:theme xmlns:a="http://schemas.openxmlformats.org/drawingml/2006/main" name="Tema de Office">
  <a:themeElements>
    <a:clrScheme name="BCCR">
      <a:dk1>
        <a:sysClr val="windowText" lastClr="000000"/>
      </a:dk1>
      <a:lt1>
        <a:sysClr val="window" lastClr="FFFFFF"/>
      </a:lt1>
      <a:dk2>
        <a:srgbClr val="000000"/>
      </a:dk2>
      <a:lt2>
        <a:srgbClr val="D7E6F3"/>
      </a:lt2>
      <a:accent1>
        <a:srgbClr val="3882C6"/>
      </a:accent1>
      <a:accent2>
        <a:srgbClr val="FFE18B"/>
      </a:accent2>
      <a:accent3>
        <a:srgbClr val="A9CD69"/>
      </a:accent3>
      <a:accent4>
        <a:srgbClr val="FEAA5E"/>
      </a:accent4>
      <a:accent5>
        <a:srgbClr val="5DB3C7"/>
      </a:accent5>
      <a:accent6>
        <a:srgbClr val="95B3D7"/>
      </a:accent6>
      <a:hlink>
        <a:srgbClr val="4F81BD"/>
      </a:hlink>
      <a:folHlink>
        <a:srgbClr val="7F7F7F"/>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BCCR-graficos">
    <a:dk1>
      <a:srgbClr val="000000"/>
    </a:dk1>
    <a:lt1>
      <a:srgbClr val="FFFFFF"/>
    </a:lt1>
    <a:dk2>
      <a:srgbClr val="FFFFFF"/>
    </a:dk2>
    <a:lt2>
      <a:srgbClr val="FFFFFF"/>
    </a:lt2>
    <a:accent1>
      <a:srgbClr val="3D6FA5"/>
    </a:accent1>
    <a:accent2>
      <a:srgbClr val="7CADDA"/>
    </a:accent2>
    <a:accent3>
      <a:srgbClr val="5DB3C7"/>
    </a:accent3>
    <a:accent4>
      <a:srgbClr val="A9CD69"/>
    </a:accent4>
    <a:accent5>
      <a:srgbClr val="FDD36B"/>
    </a:accent5>
    <a:accent6>
      <a:srgbClr val="FEAA5E"/>
    </a:accent6>
    <a:hlink>
      <a:srgbClr val="FFFFFF"/>
    </a:hlink>
    <a:folHlink>
      <a:srgbClr val="000000"/>
    </a:folHlink>
  </a:clrScheme>
  <a:fontScheme name="BCCR-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BCCR-graficos">
    <a:dk1>
      <a:srgbClr val="000000"/>
    </a:dk1>
    <a:lt1>
      <a:srgbClr val="FFFFFF"/>
    </a:lt1>
    <a:dk2>
      <a:srgbClr val="FFFFFF"/>
    </a:dk2>
    <a:lt2>
      <a:srgbClr val="FFFFFF"/>
    </a:lt2>
    <a:accent1>
      <a:srgbClr val="3D6FA5"/>
    </a:accent1>
    <a:accent2>
      <a:srgbClr val="7CADDA"/>
    </a:accent2>
    <a:accent3>
      <a:srgbClr val="5DB3C7"/>
    </a:accent3>
    <a:accent4>
      <a:srgbClr val="A9CD69"/>
    </a:accent4>
    <a:accent5>
      <a:srgbClr val="FDD36B"/>
    </a:accent5>
    <a:accent6>
      <a:srgbClr val="FEAA5E"/>
    </a:accent6>
    <a:hlink>
      <a:srgbClr val="FFFFFF"/>
    </a:hlink>
    <a:folHlink>
      <a:srgbClr val="000000"/>
    </a:folHlink>
  </a:clrScheme>
  <a:fontScheme name="BCCR-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BCCR-graficos">
    <a:dk1>
      <a:srgbClr val="000000"/>
    </a:dk1>
    <a:lt1>
      <a:srgbClr val="FFFFFF"/>
    </a:lt1>
    <a:dk2>
      <a:srgbClr val="FFFFFF"/>
    </a:dk2>
    <a:lt2>
      <a:srgbClr val="FFFFFF"/>
    </a:lt2>
    <a:accent1>
      <a:srgbClr val="3D6FA5"/>
    </a:accent1>
    <a:accent2>
      <a:srgbClr val="7CADDA"/>
    </a:accent2>
    <a:accent3>
      <a:srgbClr val="5DB3C7"/>
    </a:accent3>
    <a:accent4>
      <a:srgbClr val="A9CD69"/>
    </a:accent4>
    <a:accent5>
      <a:srgbClr val="FDD36B"/>
    </a:accent5>
    <a:accent6>
      <a:srgbClr val="FEAA5E"/>
    </a:accent6>
    <a:hlink>
      <a:srgbClr val="FFFFFF"/>
    </a:hlink>
    <a:folHlink>
      <a:srgbClr val="000000"/>
    </a:folHlink>
  </a:clrScheme>
  <a:fontScheme name="BCCR-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BCCR-graficos">
    <a:dk1>
      <a:srgbClr val="000000"/>
    </a:dk1>
    <a:lt1>
      <a:srgbClr val="FFFFFF"/>
    </a:lt1>
    <a:dk2>
      <a:srgbClr val="FFFFFF"/>
    </a:dk2>
    <a:lt2>
      <a:srgbClr val="FFFFFF"/>
    </a:lt2>
    <a:accent1>
      <a:srgbClr val="3D6FA5"/>
    </a:accent1>
    <a:accent2>
      <a:srgbClr val="7CADDA"/>
    </a:accent2>
    <a:accent3>
      <a:srgbClr val="5DB3C7"/>
    </a:accent3>
    <a:accent4>
      <a:srgbClr val="A9CD69"/>
    </a:accent4>
    <a:accent5>
      <a:srgbClr val="FDD36B"/>
    </a:accent5>
    <a:accent6>
      <a:srgbClr val="FEAA5E"/>
    </a:accent6>
    <a:hlink>
      <a:srgbClr val="FFFFFF"/>
    </a:hlink>
    <a:folHlink>
      <a:srgbClr val="000000"/>
    </a:folHlink>
  </a:clrScheme>
  <a:fontScheme name="BCCR-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BCCR-graficos">
    <a:dk1>
      <a:srgbClr val="000000"/>
    </a:dk1>
    <a:lt1>
      <a:srgbClr val="FFFFFF"/>
    </a:lt1>
    <a:dk2>
      <a:srgbClr val="FFFFFF"/>
    </a:dk2>
    <a:lt2>
      <a:srgbClr val="FFFFFF"/>
    </a:lt2>
    <a:accent1>
      <a:srgbClr val="3D6FA5"/>
    </a:accent1>
    <a:accent2>
      <a:srgbClr val="7CADDA"/>
    </a:accent2>
    <a:accent3>
      <a:srgbClr val="5DB3C7"/>
    </a:accent3>
    <a:accent4>
      <a:srgbClr val="A9CD69"/>
    </a:accent4>
    <a:accent5>
      <a:srgbClr val="FDD36B"/>
    </a:accent5>
    <a:accent6>
      <a:srgbClr val="FEAA5E"/>
    </a:accent6>
    <a:hlink>
      <a:srgbClr val="FFFFFF"/>
    </a:hlink>
    <a:folHlink>
      <a:srgbClr val="000000"/>
    </a:folHlink>
  </a:clrScheme>
  <a:fontScheme name="BCCR-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AB64" dT="2026-02-12T16:54:27.07" personId="{A7C4566C-0910-4486-AD94-D42DE9329D13}" id="{22703433-3D9A-4B98-9BF0-B3C3A4A8FB87}">
    <text>Bajaron los Depósitos-RDI (ACS-D.DEPOSITOS)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7" tint="-0.499984740745262"/>
  </sheetPr>
  <dimension ref="A1:F30"/>
  <sheetViews>
    <sheetView showGridLines="0" showRowColHeaders="0" zoomScale="90" zoomScaleNormal="90" workbookViewId="0">
      <pane xSplit="4" ySplit="4" topLeftCell="E7" activePane="bottomRight" state="frozen"/>
      <selection pane="topRight" activeCell="E1" sqref="E1"/>
      <selection pane="bottomLeft" activeCell="A5" sqref="A5"/>
      <selection pane="bottomRight" activeCell="B4" sqref="B4"/>
    </sheetView>
  </sheetViews>
  <sheetFormatPr baseColWidth="10" defaultColWidth="0" defaultRowHeight="17" x14ac:dyDescent="0.3"/>
  <cols>
    <col min="1" max="1" width="4.9140625" style="68" customWidth="1"/>
    <col min="2" max="2" width="4.9140625" style="65" customWidth="1"/>
    <col min="3" max="3" width="4.08203125" style="66" customWidth="1"/>
    <col min="4" max="4" width="11.5" style="67" customWidth="1"/>
    <col min="5" max="5" width="132.9140625" style="68" customWidth="1"/>
    <col min="6" max="6" width="11" style="68" customWidth="1"/>
    <col min="7" max="16384" width="11" style="68" hidden="1"/>
  </cols>
  <sheetData>
    <row r="1" spans="2:5" ht="35.4" customHeight="1" x14ac:dyDescent="0.3"/>
    <row r="2" spans="2:5" ht="31.25" customHeight="1" x14ac:dyDescent="0.3"/>
    <row r="3" spans="2:5" ht="28.5" customHeight="1" x14ac:dyDescent="0.3">
      <c r="B3" s="216" t="s">
        <v>179</v>
      </c>
      <c r="C3" s="216"/>
      <c r="D3" s="216"/>
      <c r="E3" s="216"/>
    </row>
    <row r="4" spans="2:5" s="71" customFormat="1" ht="18.75" customHeight="1" x14ac:dyDescent="0.3">
      <c r="B4" s="69"/>
      <c r="C4" s="70"/>
      <c r="D4" s="67"/>
    </row>
    <row r="5" spans="2:5" s="73" customFormat="1" ht="21.9" customHeight="1" x14ac:dyDescent="0.3">
      <c r="B5" s="65">
        <v>1</v>
      </c>
      <c r="C5" s="66" t="s">
        <v>51</v>
      </c>
      <c r="D5" s="72"/>
    </row>
    <row r="6" spans="2:5" s="75" customFormat="1" ht="21.9" customHeight="1" x14ac:dyDescent="0.3">
      <c r="B6" s="65"/>
      <c r="C6" s="66"/>
      <c r="D6" s="76" t="s">
        <v>89</v>
      </c>
      <c r="E6" s="75" t="s">
        <v>152</v>
      </c>
    </row>
    <row r="7" spans="2:5" s="73" customFormat="1" ht="21.9" customHeight="1" x14ac:dyDescent="0.3">
      <c r="B7" s="65">
        <v>2</v>
      </c>
      <c r="C7" s="66" t="s">
        <v>58</v>
      </c>
      <c r="D7" s="74"/>
    </row>
    <row r="8" spans="2:5" s="75" customFormat="1" ht="21.9" customHeight="1" x14ac:dyDescent="0.3">
      <c r="B8" s="65"/>
      <c r="C8" s="66"/>
      <c r="D8" s="76" t="s">
        <v>84</v>
      </c>
      <c r="E8" s="75" t="s">
        <v>153</v>
      </c>
    </row>
    <row r="9" spans="2:5" s="75" customFormat="1" ht="21.9" customHeight="1" x14ac:dyDescent="0.3">
      <c r="B9" s="65"/>
      <c r="C9" s="66"/>
      <c r="D9" s="92" t="s">
        <v>53</v>
      </c>
      <c r="E9" s="75" t="s">
        <v>154</v>
      </c>
    </row>
    <row r="10" spans="2:5" s="75" customFormat="1" ht="21.9" customHeight="1" x14ac:dyDescent="0.3">
      <c r="B10" s="65">
        <v>3</v>
      </c>
      <c r="C10" s="66" t="s">
        <v>85</v>
      </c>
      <c r="D10" s="74"/>
    </row>
    <row r="11" spans="2:5" s="75" customFormat="1" ht="21.9" customHeight="1" x14ac:dyDescent="0.3">
      <c r="B11" s="65"/>
      <c r="C11" s="66"/>
      <c r="D11" s="76" t="s">
        <v>81</v>
      </c>
      <c r="E11" s="75" t="s">
        <v>155</v>
      </c>
    </row>
    <row r="12" spans="2:5" ht="21.9" customHeight="1" x14ac:dyDescent="0.3">
      <c r="D12" s="92" t="s">
        <v>54</v>
      </c>
      <c r="E12" s="75" t="s">
        <v>156</v>
      </c>
    </row>
    <row r="13" spans="2:5" ht="21.9" customHeight="1" x14ac:dyDescent="0.3">
      <c r="D13" s="121" t="s">
        <v>120</v>
      </c>
      <c r="E13" s="75" t="s">
        <v>157</v>
      </c>
    </row>
    <row r="14" spans="2:5" ht="21.9" customHeight="1" x14ac:dyDescent="0.3">
      <c r="D14" s="92" t="s">
        <v>131</v>
      </c>
      <c r="E14" s="75" t="s">
        <v>158</v>
      </c>
    </row>
    <row r="15" spans="2:5" s="73" customFormat="1" ht="21.9" customHeight="1" x14ac:dyDescent="0.3">
      <c r="B15" s="65">
        <v>4</v>
      </c>
      <c r="C15" s="66" t="s">
        <v>86</v>
      </c>
      <c r="D15" s="74"/>
    </row>
    <row r="16" spans="2:5" s="75" customFormat="1" ht="21.9" customHeight="1" x14ac:dyDescent="0.3">
      <c r="B16" s="65"/>
      <c r="C16" s="66"/>
      <c r="D16" s="76" t="s">
        <v>82</v>
      </c>
      <c r="E16" s="75" t="s">
        <v>159</v>
      </c>
    </row>
    <row r="17" spans="2:5" s="75" customFormat="1" ht="21.9" customHeight="1" x14ac:dyDescent="0.3">
      <c r="B17" s="65"/>
      <c r="C17" s="66"/>
      <c r="D17" s="92" t="s">
        <v>55</v>
      </c>
      <c r="E17" s="75" t="s">
        <v>160</v>
      </c>
    </row>
    <row r="18" spans="2:5" s="75" customFormat="1" ht="21.9" customHeight="1" x14ac:dyDescent="0.3">
      <c r="B18" s="65"/>
      <c r="C18" s="66"/>
      <c r="D18" s="92" t="s">
        <v>87</v>
      </c>
      <c r="E18" s="75" t="s">
        <v>161</v>
      </c>
    </row>
    <row r="19" spans="2:5" s="75" customFormat="1" ht="21.9" customHeight="1" x14ac:dyDescent="0.3">
      <c r="B19" s="65">
        <v>5</v>
      </c>
      <c r="C19" s="66" t="s">
        <v>103</v>
      </c>
      <c r="D19" s="79"/>
    </row>
    <row r="20" spans="2:5" s="75" customFormat="1" ht="21.9" customHeight="1" x14ac:dyDescent="0.3">
      <c r="B20" s="65"/>
      <c r="C20" s="66"/>
      <c r="D20" s="92" t="s">
        <v>110</v>
      </c>
      <c r="E20" s="75" t="s">
        <v>162</v>
      </c>
    </row>
    <row r="21" spans="2:5" s="75" customFormat="1" ht="31.75" customHeight="1" x14ac:dyDescent="0.3">
      <c r="B21" s="65"/>
      <c r="C21" s="66"/>
      <c r="D21" s="92" t="s">
        <v>104</v>
      </c>
      <c r="E21" s="93" t="s">
        <v>163</v>
      </c>
    </row>
    <row r="22" spans="2:5" s="75" customFormat="1" ht="21.9" customHeight="1" x14ac:dyDescent="0.3">
      <c r="B22" s="65"/>
      <c r="C22" s="66"/>
      <c r="D22" s="92" t="s">
        <v>105</v>
      </c>
      <c r="E22" s="75" t="s">
        <v>164</v>
      </c>
    </row>
    <row r="23" spans="2:5" s="75" customFormat="1" ht="21.9" customHeight="1" x14ac:dyDescent="0.3">
      <c r="B23" s="65"/>
      <c r="C23" s="66"/>
      <c r="D23" s="92" t="s">
        <v>106</v>
      </c>
      <c r="E23" s="75" t="s">
        <v>165</v>
      </c>
    </row>
    <row r="24" spans="2:5" s="75" customFormat="1" ht="21.9" customHeight="1" x14ac:dyDescent="0.3">
      <c r="B24" s="65"/>
      <c r="C24" s="66"/>
      <c r="D24" s="92" t="s">
        <v>107</v>
      </c>
      <c r="E24" s="75" t="s">
        <v>166</v>
      </c>
    </row>
    <row r="25" spans="2:5" s="75" customFormat="1" ht="21.9" customHeight="1" x14ac:dyDescent="0.3">
      <c r="B25" s="65"/>
      <c r="C25" s="66"/>
      <c r="D25" s="92" t="s">
        <v>108</v>
      </c>
      <c r="E25" s="75" t="s">
        <v>167</v>
      </c>
    </row>
    <row r="26" spans="2:5" s="75" customFormat="1" ht="21.9" customHeight="1" x14ac:dyDescent="0.3">
      <c r="B26" s="65"/>
      <c r="C26" s="66"/>
      <c r="D26" s="92" t="s">
        <v>109</v>
      </c>
      <c r="E26" s="75" t="s">
        <v>168</v>
      </c>
    </row>
    <row r="27" spans="2:5" s="75" customFormat="1" ht="21.9" customHeight="1" x14ac:dyDescent="0.3">
      <c r="B27" s="65"/>
      <c r="C27" s="66"/>
      <c r="D27" s="92" t="s">
        <v>121</v>
      </c>
      <c r="E27" s="75" t="s">
        <v>169</v>
      </c>
    </row>
    <row r="28" spans="2:5" s="75" customFormat="1" ht="21.9" customHeight="1" x14ac:dyDescent="0.3">
      <c r="B28" s="65">
        <v>6</v>
      </c>
      <c r="C28" s="66" t="s">
        <v>88</v>
      </c>
      <c r="D28" s="74"/>
    </row>
    <row r="29" spans="2:5" ht="21.9" customHeight="1" x14ac:dyDescent="0.3">
      <c r="D29" s="92" t="s">
        <v>101</v>
      </c>
      <c r="E29" s="75" t="s">
        <v>170</v>
      </c>
    </row>
    <row r="30" spans="2:5" ht="21.9" customHeight="1" x14ac:dyDescent="0.3">
      <c r="D30" s="92" t="s">
        <v>102</v>
      </c>
      <c r="E30" s="75" t="s">
        <v>171</v>
      </c>
    </row>
  </sheetData>
  <mergeCells count="1">
    <mergeCell ref="B3:E3"/>
  </mergeCells>
  <phoneticPr fontId="40" type="noConversion"/>
  <hyperlinks>
    <hyperlink ref="D6" location="'Cuadro 1'!A1" display="Cuadro 1.1" xr:uid="{00000000-0004-0000-0000-000000000000}"/>
    <hyperlink ref="D8" location="'Cuadro 2'!A1" display="Cuadro 2" xr:uid="{00000000-0004-0000-0000-000001000000}"/>
    <hyperlink ref="D16" location="'Cuadro 4'!A1" display="Cuadro 4" xr:uid="{00000000-0004-0000-0000-000002000000}"/>
    <hyperlink ref="D11" location="'Cuadro 3'!A1" display="Cuadro 3.1" xr:uid="{00000000-0004-0000-0000-000003000000}"/>
    <hyperlink ref="D29" location="'Cuadro 6.1'!A1" display="Cuadro 6.1" xr:uid="{00000000-0004-0000-0000-000005000000}"/>
    <hyperlink ref="D30" location="'Cuadro 6.2'!A1" display="Cuadro 6.2" xr:uid="{00000000-0004-0000-0000-000006000000}"/>
    <hyperlink ref="D20" location="'Cuadros 5.1 - 5.2'!A1" display="Cuadro 5" xr:uid="{ADBA12FE-3830-4273-BE16-485833FFC0F2}"/>
    <hyperlink ref="D17" location="'Gráfico 4.1'!A1" display="Gráfico 4.1" xr:uid="{AFDC74B3-86F8-4DC8-85F0-816F6442A67A}"/>
    <hyperlink ref="D9" location="'Gráfico 2.1'!A1" display="Gráfico 2.1" xr:uid="{4616BB36-DDA4-405E-B2B9-CEC4E0AEEDE0}"/>
    <hyperlink ref="D12" location="'Gráfico 3.1'!A1" display="Gráfico 3.1" xr:uid="{E83ADC83-E44A-4D42-96D7-B53C5FA5EFD5}"/>
    <hyperlink ref="D18" location="'Gráfico 4.2'!A1" display="Gráfico 4.2" xr:uid="{D39BCF9F-E43F-4C6A-9281-6A50BE416619}"/>
    <hyperlink ref="D21" location="'Gráfico 5.1'!A1" display="Gráfico 5.1" xr:uid="{EC0EF67C-86D2-4290-BF21-E2EEA2DC30B2}"/>
    <hyperlink ref="D22" location="'Gráfico 5.2'!A1" display="Gráfico 5.2" xr:uid="{091A02CC-616A-4CAE-B6AA-5D61B6C66A48}"/>
    <hyperlink ref="D23" location="'Gráfico 5.3 PIN'!A1" display="Gráfico 5.3" xr:uid="{E933CE03-3691-4C93-8631-55CB1003AEED}"/>
    <hyperlink ref="D24" location="'Gráfico 5.4 DTR'!A1" display="Gráfico 5.4" xr:uid="{3B84CEDE-1478-4008-8C3E-B31AB55A1427}"/>
    <hyperlink ref="D25" location="'Gráfico 5.5 CCD'!A1" display="Gráfico 5.5" xr:uid="{BD67C185-E753-43F0-8A51-9BB3AFEF6EF1}"/>
    <hyperlink ref="D26" location="'Gráfico 5.6 CDD'!A1" display="Gráfico 5.6" xr:uid="{772BDA3E-52DE-4BF6-A590-B2E5982E9E59}"/>
    <hyperlink ref="D27" location="'Gráfico 5.7 SM'!A1" display="Gráfico 5.7" xr:uid="{39F4891E-AF45-4DAF-B907-08E35C251EEA}"/>
    <hyperlink ref="D14" location="'Gráfico 3.3'!A1" display="Gráfico 3.3" xr:uid="{D06A7E6D-A416-4AA6-AC10-EF350B1A31DF}"/>
    <hyperlink ref="D13" location="'Gráfico 3.2 '!A1" display="Gráfico 3.2" xr:uid="{54FA6AB5-CC95-4DC9-B669-46D1762459CC}"/>
  </hyperlinks>
  <pageMargins left="0.7" right="0.7" top="0.75" bottom="0.75" header="0.3" footer="0.3"/>
  <pageSetup orientation="portrait" r:id="rId1"/>
  <headerFooter>
    <oddFooter>&amp;C&amp;1#&amp;"Calibri"&amp;10&amp;K000000Uso Interno</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043EF-237C-432D-9D30-D1D9BB3154B2}">
  <sheetPr codeName="Hoja10">
    <tabColor theme="4"/>
  </sheetPr>
  <dimension ref="A1:T40"/>
  <sheetViews>
    <sheetView showGridLines="0" showRowColHeaders="0" zoomScale="70" zoomScaleNormal="70" workbookViewId="0">
      <selection activeCell="G23" sqref="G23"/>
    </sheetView>
  </sheetViews>
  <sheetFormatPr baseColWidth="10" defaultColWidth="0" defaultRowHeight="14" zeroHeight="1" x14ac:dyDescent="0.3"/>
  <cols>
    <col min="1" max="20" width="11.1640625" customWidth="1"/>
    <col min="21" max="16384" width="11.1640625"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spans="2:2" x14ac:dyDescent="0.3"/>
    <row r="34" spans="2:2" x14ac:dyDescent="0.3"/>
    <row r="35" spans="2:2" x14ac:dyDescent="0.3"/>
    <row r="36" spans="2:2" x14ac:dyDescent="0.3"/>
    <row r="37" spans="2:2" x14ac:dyDescent="0.3"/>
    <row r="38" spans="2:2" x14ac:dyDescent="0.3"/>
    <row r="39" spans="2:2" x14ac:dyDescent="0.3"/>
    <row r="40" spans="2:2" x14ac:dyDescent="0.3">
      <c r="B40" s="142" t="s">
        <v>136</v>
      </c>
    </row>
  </sheetData>
  <hyperlinks>
    <hyperlink ref="B40" location="CONTENIDO!A1" display="CONTENIDO" xr:uid="{1EC2B0A3-5458-411A-9D5F-131F06C39B42}"/>
  </hyperlinks>
  <pageMargins left="0.7" right="0.7" top="0.75" bottom="0.75" header="0.3" footer="0.3"/>
  <pageSetup orientation="portrait" r:id="rId1"/>
  <headerFooter>
    <oddFooter>&amp;C&amp;1#&amp;"Calibri"&amp;10&amp;K000000Uso Interno</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C23C7-FD66-460D-89FF-938D41309C2B}">
  <sheetPr codeName="Hoja8">
    <tabColor theme="4"/>
  </sheetPr>
  <dimension ref="A1:T40"/>
  <sheetViews>
    <sheetView showGridLines="0" zoomScale="70" zoomScaleNormal="70" workbookViewId="0">
      <selection activeCell="T11" sqref="T11"/>
    </sheetView>
  </sheetViews>
  <sheetFormatPr baseColWidth="10" defaultColWidth="0" defaultRowHeight="14" zeroHeight="1" x14ac:dyDescent="0.3"/>
  <cols>
    <col min="1" max="20" width="11.1640625" customWidth="1"/>
    <col min="21" max="16384" width="11.1640625" hidden="1"/>
  </cols>
  <sheetData>
    <row r="1" customFormat="1" x14ac:dyDescent="0.3"/>
    <row r="2" customFormat="1" x14ac:dyDescent="0.3"/>
    <row r="3" customFormat="1" x14ac:dyDescent="0.3"/>
    <row r="4" customFormat="1" x14ac:dyDescent="0.3"/>
    <row r="5" customFormat="1" x14ac:dyDescent="0.3"/>
    <row r="6" customFormat="1" x14ac:dyDescent="0.3"/>
    <row r="7" customFormat="1" x14ac:dyDescent="0.3"/>
    <row r="8" customFormat="1" x14ac:dyDescent="0.3"/>
    <row r="9" customFormat="1" x14ac:dyDescent="0.3"/>
    <row r="10" customFormat="1" x14ac:dyDescent="0.3"/>
    <row r="11" customFormat="1" x14ac:dyDescent="0.3"/>
    <row r="12" customFormat="1" x14ac:dyDescent="0.3"/>
    <row r="13" customFormat="1" x14ac:dyDescent="0.3"/>
    <row r="14" customFormat="1" x14ac:dyDescent="0.3"/>
    <row r="15" customFormat="1" x14ac:dyDescent="0.3"/>
    <row r="16" customFormat="1" x14ac:dyDescent="0.3"/>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spans="2:2" x14ac:dyDescent="0.3"/>
    <row r="34" spans="2:2" x14ac:dyDescent="0.3"/>
    <row r="35" spans="2:2" x14ac:dyDescent="0.3"/>
    <row r="36" spans="2:2" x14ac:dyDescent="0.3"/>
    <row r="37" spans="2:2" x14ac:dyDescent="0.3"/>
    <row r="38" spans="2:2" x14ac:dyDescent="0.3"/>
    <row r="39" spans="2:2" x14ac:dyDescent="0.3"/>
    <row r="40" spans="2:2" x14ac:dyDescent="0.3">
      <c r="B40" s="142" t="s">
        <v>136</v>
      </c>
    </row>
  </sheetData>
  <hyperlinks>
    <hyperlink ref="B40" location="CONTENIDO!A1" display="CONTENIDO" xr:uid="{63E15750-90B7-4E8A-AB3D-5CCEE8885DB4}"/>
  </hyperlinks>
  <pageMargins left="0.7" right="0.7" top="0.75" bottom="0.75" header="0.3" footer="0.3"/>
  <pageSetup orientation="portrait" r:id="rId1"/>
  <headerFooter>
    <oddFooter>&amp;C&amp;1#&amp;"Calibri"&amp;10&amp;K000000Uso Interno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F6391-4708-4B93-97FE-E4D24E71C02F}">
  <sheetPr codeName="Hoja11">
    <tabColor theme="6"/>
  </sheetPr>
  <dimension ref="A1:AC64"/>
  <sheetViews>
    <sheetView showGridLines="0" zoomScale="55" zoomScaleNormal="55" workbookViewId="0">
      <pane xSplit="2" ySplit="6" topLeftCell="C7" activePane="bottomRight" state="frozen"/>
      <selection pane="topRight" activeCell="C1" sqref="C1"/>
      <selection pane="bottomLeft" activeCell="A7" sqref="A7"/>
      <selection pane="bottomRight" activeCell="AB46" sqref="AB46"/>
    </sheetView>
  </sheetViews>
  <sheetFormatPr baseColWidth="10" defaultColWidth="0" defaultRowHeight="14" zeroHeight="1" x14ac:dyDescent="0.3"/>
  <cols>
    <col min="1" max="1" width="4.6640625" customWidth="1"/>
    <col min="2" max="2" width="32.9140625" customWidth="1"/>
    <col min="3" max="29" width="11.1640625" customWidth="1"/>
    <col min="30" max="16384" width="11.1640625" hidden="1"/>
  </cols>
  <sheetData>
    <row r="1" spans="2:28" ht="20" x14ac:dyDescent="0.3">
      <c r="B1" s="233" t="s">
        <v>56</v>
      </c>
      <c r="C1" s="233"/>
      <c r="D1" s="233"/>
      <c r="E1" s="233"/>
      <c r="F1" s="233"/>
      <c r="G1" s="233"/>
      <c r="H1" s="233"/>
      <c r="I1" s="233"/>
      <c r="J1" s="233"/>
      <c r="K1" s="233"/>
      <c r="L1" s="233"/>
      <c r="M1" s="233"/>
      <c r="N1" s="233"/>
      <c r="O1" s="233"/>
      <c r="P1" s="233"/>
      <c r="Q1" s="233"/>
      <c r="R1" s="233"/>
      <c r="S1" s="233"/>
      <c r="T1" s="233"/>
      <c r="U1" s="233"/>
      <c r="V1" s="233"/>
    </row>
    <row r="2" spans="2:28" ht="20.25" customHeight="1" x14ac:dyDescent="0.3">
      <c r="B2" s="233" t="s">
        <v>139</v>
      </c>
      <c r="C2" s="233"/>
      <c r="D2" s="233"/>
      <c r="E2" s="233"/>
      <c r="F2" s="233"/>
      <c r="G2" s="233"/>
      <c r="H2" s="233"/>
      <c r="I2" s="233"/>
      <c r="J2" s="233"/>
      <c r="K2" s="233"/>
      <c r="L2" s="233"/>
      <c r="M2" s="233"/>
      <c r="N2" s="233"/>
      <c r="O2" s="233"/>
      <c r="P2" s="233"/>
      <c r="Q2" s="233"/>
      <c r="R2" s="233"/>
      <c r="S2" s="233"/>
      <c r="T2" s="233"/>
      <c r="U2" s="233"/>
      <c r="V2" s="233"/>
    </row>
    <row r="3" spans="2:28" ht="18" x14ac:dyDescent="0.3">
      <c r="B3" s="232" t="s">
        <v>172</v>
      </c>
      <c r="C3" s="232"/>
      <c r="D3" s="232"/>
      <c r="E3" s="232"/>
      <c r="F3" s="232"/>
      <c r="G3" s="232"/>
      <c r="H3" s="232"/>
      <c r="I3" s="232"/>
      <c r="J3" s="232"/>
      <c r="K3" s="232"/>
      <c r="L3" s="232"/>
      <c r="M3" s="232"/>
      <c r="N3" s="232"/>
      <c r="O3" s="232"/>
      <c r="P3" s="232"/>
      <c r="Q3" s="232"/>
      <c r="R3" s="232"/>
      <c r="S3" s="232"/>
      <c r="T3" s="232"/>
      <c r="U3" s="232"/>
      <c r="V3" s="232"/>
    </row>
    <row r="4" spans="2:28" x14ac:dyDescent="0.3">
      <c r="B4" s="86"/>
      <c r="C4" s="86"/>
      <c r="D4" s="86"/>
      <c r="E4" s="86"/>
      <c r="F4" s="86"/>
      <c r="G4" s="86"/>
      <c r="H4" s="86"/>
      <c r="I4" s="86"/>
      <c r="J4" s="86"/>
      <c r="K4" s="86"/>
      <c r="L4" s="86"/>
      <c r="M4" s="86"/>
      <c r="N4" s="86"/>
      <c r="O4" s="86"/>
      <c r="P4" s="86"/>
      <c r="Q4" s="86"/>
      <c r="R4" s="16"/>
      <c r="S4" s="16"/>
      <c r="T4" s="16"/>
      <c r="U4" s="16"/>
      <c r="V4" s="16"/>
    </row>
    <row r="5" spans="2:28" x14ac:dyDescent="0.3">
      <c r="B5" s="85"/>
      <c r="C5" s="85"/>
      <c r="D5" s="85"/>
      <c r="E5" s="85"/>
      <c r="F5" s="85"/>
      <c r="G5" s="85"/>
      <c r="H5" s="85"/>
      <c r="I5" s="85"/>
      <c r="J5" s="85"/>
      <c r="K5" s="85"/>
      <c r="L5" s="85"/>
      <c r="M5" s="85"/>
      <c r="N5" s="85"/>
      <c r="O5" s="85"/>
      <c r="P5" s="16"/>
      <c r="Q5" s="16"/>
      <c r="R5" s="16"/>
      <c r="S5" s="16"/>
      <c r="T5" s="16"/>
      <c r="U5" s="16"/>
      <c r="V5" s="16"/>
    </row>
    <row r="6" spans="2:28" ht="32.4" customHeight="1" x14ac:dyDescent="0.3">
      <c r="B6" s="133" t="s">
        <v>22</v>
      </c>
      <c r="C6" s="131">
        <v>2000</v>
      </c>
      <c r="D6" s="131">
        <v>2001</v>
      </c>
      <c r="E6" s="131">
        <v>2002</v>
      </c>
      <c r="F6" s="131">
        <v>2003</v>
      </c>
      <c r="G6" s="131">
        <v>2004</v>
      </c>
      <c r="H6" s="131">
        <v>2005</v>
      </c>
      <c r="I6" s="131">
        <v>2006</v>
      </c>
      <c r="J6" s="131">
        <v>2007</v>
      </c>
      <c r="K6" s="131">
        <v>2008</v>
      </c>
      <c r="L6" s="131">
        <v>2009</v>
      </c>
      <c r="M6" s="131">
        <v>2010</v>
      </c>
      <c r="N6" s="131">
        <v>2011</v>
      </c>
      <c r="O6" s="131">
        <v>2012</v>
      </c>
      <c r="P6" s="131">
        <v>2013</v>
      </c>
      <c r="Q6" s="131">
        <v>2014</v>
      </c>
      <c r="R6" s="131">
        <v>2015</v>
      </c>
      <c r="S6" s="131">
        <v>2016</v>
      </c>
      <c r="T6" s="131">
        <v>2017</v>
      </c>
      <c r="U6" s="131">
        <v>2018</v>
      </c>
      <c r="V6" s="131">
        <v>2019</v>
      </c>
      <c r="W6" s="131">
        <v>2020</v>
      </c>
      <c r="X6" s="131">
        <v>2021</v>
      </c>
      <c r="Y6" s="131">
        <v>2022</v>
      </c>
      <c r="Z6" s="131">
        <v>2023</v>
      </c>
      <c r="AA6" s="131">
        <v>2024</v>
      </c>
      <c r="AB6" s="131">
        <v>2025</v>
      </c>
    </row>
    <row r="7" spans="2:28" x14ac:dyDescent="0.3">
      <c r="B7" s="134" t="s">
        <v>23</v>
      </c>
      <c r="C7" s="147" t="s">
        <v>83</v>
      </c>
      <c r="D7" s="147">
        <v>0.17243230821550384</v>
      </c>
      <c r="E7" s="147">
        <v>0.26456934878343202</v>
      </c>
      <c r="F7" s="147">
        <v>0.34171567545657217</v>
      </c>
      <c r="G7" s="147">
        <v>0.33060922311195196</v>
      </c>
      <c r="H7" s="147">
        <v>0.33298035859587183</v>
      </c>
      <c r="I7" s="147">
        <v>0.36525356135390197</v>
      </c>
      <c r="J7" s="147">
        <v>0.36723875571139597</v>
      </c>
      <c r="K7" s="147">
        <v>0.35711128382600388</v>
      </c>
      <c r="L7" s="147">
        <v>0.43946558022419824</v>
      </c>
      <c r="M7" s="147">
        <v>0.47870986170471441</v>
      </c>
      <c r="N7" s="147">
        <v>0.47350517098941691</v>
      </c>
      <c r="O7" s="147">
        <v>0.48902026119202452</v>
      </c>
      <c r="P7" s="147">
        <v>0.51983692490565814</v>
      </c>
      <c r="Q7" s="147">
        <v>0.52920605053855474</v>
      </c>
      <c r="R7" s="147">
        <v>0.52898981124974098</v>
      </c>
      <c r="S7" s="147">
        <v>0.51939562812340967</v>
      </c>
      <c r="T7" s="147">
        <v>0.51631627585639905</v>
      </c>
      <c r="U7" s="147">
        <v>0.50206431609503033</v>
      </c>
      <c r="V7" s="147">
        <v>0.45347415709385819</v>
      </c>
      <c r="W7" s="147">
        <v>0.28863618236930744</v>
      </c>
      <c r="X7" s="147">
        <v>0.13148793337936115</v>
      </c>
      <c r="Y7" s="147">
        <v>0.10074446340281232</v>
      </c>
      <c r="Z7" s="147">
        <v>7.9370045420084523E-2</v>
      </c>
      <c r="AA7" s="196">
        <v>6.6283120152967195E-2</v>
      </c>
      <c r="AB7" s="196">
        <v>5.7771290102535108E-2</v>
      </c>
    </row>
    <row r="8" spans="2:28" x14ac:dyDescent="0.3">
      <c r="B8" s="20" t="s">
        <v>16</v>
      </c>
      <c r="C8" s="148" t="s">
        <v>83</v>
      </c>
      <c r="D8" s="148">
        <v>0.17889413942123122</v>
      </c>
      <c r="E8" s="148">
        <v>0.27588861664669612</v>
      </c>
      <c r="F8" s="148">
        <v>0.35742633351634262</v>
      </c>
      <c r="G8" s="148">
        <v>0.34897788222895726</v>
      </c>
      <c r="H8" s="148">
        <v>0.35538257528676187</v>
      </c>
      <c r="I8" s="148">
        <v>0.39274234474740616</v>
      </c>
      <c r="J8" s="148">
        <v>0.39734823165395206</v>
      </c>
      <c r="K8" s="148">
        <v>0.38579289422458962</v>
      </c>
      <c r="L8" s="148">
        <v>0.47172130899006204</v>
      </c>
      <c r="M8" s="148">
        <v>0.51291343695043767</v>
      </c>
      <c r="N8" s="148">
        <v>0.50502788588538083</v>
      </c>
      <c r="O8" s="148">
        <v>0.51883539958621117</v>
      </c>
      <c r="P8" s="148">
        <v>0.54922538711361968</v>
      </c>
      <c r="Q8" s="148">
        <v>0.55771324892422047</v>
      </c>
      <c r="R8" s="148">
        <v>0.55568527491517072</v>
      </c>
      <c r="S8" s="148">
        <v>0.54395966634375137</v>
      </c>
      <c r="T8" s="148">
        <v>0.53932687547260938</v>
      </c>
      <c r="U8" s="148">
        <v>0.52334743820426577</v>
      </c>
      <c r="V8" s="148">
        <v>0.46883769802834363</v>
      </c>
      <c r="W8" s="148">
        <v>0.28794874071793103</v>
      </c>
      <c r="X8" s="148">
        <v>0.1264377126326135</v>
      </c>
      <c r="Y8" s="148">
        <v>9.6257418681141529E-2</v>
      </c>
      <c r="Z8" s="163">
        <v>7.4079128815034187E-2</v>
      </c>
      <c r="AA8" s="197">
        <v>6.1932825547815623E-2</v>
      </c>
      <c r="AB8" s="197">
        <v>5.401912616060929E-2</v>
      </c>
    </row>
    <row r="9" spans="2:28" x14ac:dyDescent="0.3">
      <c r="B9" s="20" t="s">
        <v>17</v>
      </c>
      <c r="C9" s="148" t="s">
        <v>83</v>
      </c>
      <c r="D9" s="148">
        <v>1.0433091403723236E-4</v>
      </c>
      <c r="E9" s="148">
        <v>2.0791030558271291E-3</v>
      </c>
      <c r="F9" s="148">
        <v>1.359179918517545E-2</v>
      </c>
      <c r="G9" s="148">
        <v>2.4633380639057324E-2</v>
      </c>
      <c r="H9" s="148">
        <v>3.6364875548649166E-2</v>
      </c>
      <c r="I9" s="148">
        <v>5.0544152430713828E-2</v>
      </c>
      <c r="J9" s="148">
        <v>7.5051972602858633E-2</v>
      </c>
      <c r="K9" s="148">
        <v>0.11105330864828156</v>
      </c>
      <c r="L9" s="148">
        <v>0.16027537515105544</v>
      </c>
      <c r="M9" s="148">
        <v>0.19053579180188931</v>
      </c>
      <c r="N9" s="148">
        <v>0.21425860269511832</v>
      </c>
      <c r="O9" s="148">
        <v>0.24703299574880613</v>
      </c>
      <c r="P9" s="148">
        <v>0.26470973382191554</v>
      </c>
      <c r="Q9" s="148">
        <v>0.28518765490710579</v>
      </c>
      <c r="R9" s="148">
        <v>0.30088289594710171</v>
      </c>
      <c r="S9" s="148">
        <v>0.310495283614666</v>
      </c>
      <c r="T9" s="148">
        <v>0.32297917716631397</v>
      </c>
      <c r="U9" s="148">
        <v>0.3181041561999996</v>
      </c>
      <c r="V9" s="148">
        <v>0.31131673081013894</v>
      </c>
      <c r="W9" s="148">
        <v>0.30027304442722347</v>
      </c>
      <c r="X9" s="148">
        <v>0.28867043284295818</v>
      </c>
      <c r="Y9" s="148">
        <v>0.27974365301379556</v>
      </c>
      <c r="Z9" s="148">
        <v>5.2909143466771972E-3</v>
      </c>
      <c r="AA9" s="197">
        <v>4.3502946051515766E-3</v>
      </c>
      <c r="AB9" s="197">
        <v>3.7521639419258227E-3</v>
      </c>
    </row>
    <row r="10" spans="2:28" x14ac:dyDescent="0.3">
      <c r="B10" s="29" t="s">
        <v>18</v>
      </c>
      <c r="C10" s="148" t="s">
        <v>83</v>
      </c>
      <c r="D10" s="148" t="s">
        <v>83</v>
      </c>
      <c r="E10" s="148" t="s">
        <v>83</v>
      </c>
      <c r="F10" s="148" t="s">
        <v>83</v>
      </c>
      <c r="G10" s="148" t="s">
        <v>83</v>
      </c>
      <c r="H10" s="148" t="s">
        <v>83</v>
      </c>
      <c r="I10" s="148" t="s">
        <v>83</v>
      </c>
      <c r="J10" s="148" t="s">
        <v>83</v>
      </c>
      <c r="K10" s="148" t="s">
        <v>83</v>
      </c>
      <c r="L10" s="148" t="s">
        <v>83</v>
      </c>
      <c r="M10" s="148" t="s">
        <v>83</v>
      </c>
      <c r="N10" s="148" t="s">
        <v>83</v>
      </c>
      <c r="O10" s="148" t="s">
        <v>83</v>
      </c>
      <c r="P10" s="148" t="s">
        <v>83</v>
      </c>
      <c r="Q10" s="148" t="s">
        <v>83</v>
      </c>
      <c r="R10" s="148" t="s">
        <v>83</v>
      </c>
      <c r="S10" s="148" t="s">
        <v>83</v>
      </c>
      <c r="T10" s="148" t="s">
        <v>83</v>
      </c>
      <c r="U10" s="148" t="s">
        <v>83</v>
      </c>
      <c r="V10" s="148" t="s">
        <v>83</v>
      </c>
      <c r="W10" s="148">
        <v>3.5842293906810036E-3</v>
      </c>
      <c r="X10" s="148">
        <v>0</v>
      </c>
      <c r="Y10" s="148">
        <v>1.30718954248366E-3</v>
      </c>
      <c r="Z10" s="148">
        <v>2.2583731454030832E-9</v>
      </c>
      <c r="AA10" s="197">
        <v>0</v>
      </c>
      <c r="AB10" s="197">
        <v>0</v>
      </c>
    </row>
    <row r="11" spans="2:28" x14ac:dyDescent="0.3">
      <c r="B11" s="135" t="s">
        <v>24</v>
      </c>
      <c r="C11" s="149">
        <v>0.99972633259598931</v>
      </c>
      <c r="D11" s="149">
        <v>0.82536152798667006</v>
      </c>
      <c r="E11" s="149">
        <v>0.73187613019862219</v>
      </c>
      <c r="F11" s="149">
        <v>0.65362758123719233</v>
      </c>
      <c r="G11" s="149">
        <v>0.66378469407630691</v>
      </c>
      <c r="H11" s="149">
        <v>0.65830932928567409</v>
      </c>
      <c r="I11" s="149">
        <v>0.6082081089475686</v>
      </c>
      <c r="J11" s="149">
        <v>0.57609198635317893</v>
      </c>
      <c r="K11" s="149">
        <v>0.55663525913715339</v>
      </c>
      <c r="L11" s="149">
        <v>0.4405210383729648</v>
      </c>
      <c r="M11" s="149">
        <v>0.35660216139667572</v>
      </c>
      <c r="N11" s="149">
        <v>0.28650924106609976</v>
      </c>
      <c r="O11" s="149">
        <v>0.2282751679143718</v>
      </c>
      <c r="P11" s="149">
        <v>0.17907167862235104</v>
      </c>
      <c r="Q11" s="149">
        <v>0.14867752471274859</v>
      </c>
      <c r="R11" s="149">
        <v>0.12567260997354887</v>
      </c>
      <c r="S11" s="149">
        <v>9.5485069420914365E-2</v>
      </c>
      <c r="T11" s="149">
        <v>6.5786173252341207E-2</v>
      </c>
      <c r="U11" s="149">
        <v>3.298370701515211E-2</v>
      </c>
      <c r="V11" s="149">
        <v>2.0954229534638127E-2</v>
      </c>
      <c r="W11" s="149">
        <v>7.7941053930109866E-3</v>
      </c>
      <c r="X11" s="149">
        <v>2.4280098051724171E-3</v>
      </c>
      <c r="Y11" s="149">
        <v>1.2095416675846724E-3</v>
      </c>
      <c r="Z11" s="149">
        <v>7.9108552910324599E-4</v>
      </c>
      <c r="AA11" s="198">
        <v>4.8021622156464147E-4</v>
      </c>
      <c r="AB11" s="198">
        <v>3.3380496884921807E-4</v>
      </c>
    </row>
    <row r="12" spans="2:28" x14ac:dyDescent="0.3">
      <c r="B12" s="25" t="s">
        <v>16</v>
      </c>
      <c r="C12" s="150">
        <v>0.99975244997846535</v>
      </c>
      <c r="D12" s="150">
        <v>0.81945007171369788</v>
      </c>
      <c r="E12" s="150">
        <v>0.72132926557779553</v>
      </c>
      <c r="F12" s="150">
        <v>0.63873217035910201</v>
      </c>
      <c r="G12" s="150">
        <v>0.64640223567749744</v>
      </c>
      <c r="H12" s="150">
        <v>0.63717297872073198</v>
      </c>
      <c r="I12" s="150">
        <v>0.58165301241540068</v>
      </c>
      <c r="J12" s="150">
        <v>0.54949673252140785</v>
      </c>
      <c r="K12" s="150">
        <v>0.53326365313170931</v>
      </c>
      <c r="L12" s="150">
        <v>0.41715726549300575</v>
      </c>
      <c r="M12" s="150">
        <v>0.33435182822163101</v>
      </c>
      <c r="N12" s="150">
        <v>0.26858884389674043</v>
      </c>
      <c r="O12" s="150">
        <v>0.21392656741650878</v>
      </c>
      <c r="P12" s="150">
        <v>0.16775129910578296</v>
      </c>
      <c r="Q12" s="150">
        <v>0.1398761358252624</v>
      </c>
      <c r="R12" s="150">
        <v>0.11925415270963476</v>
      </c>
      <c r="S12" s="150">
        <v>9.1111934651569623E-2</v>
      </c>
      <c r="T12" s="150">
        <v>6.2935641672030487E-2</v>
      </c>
      <c r="U12" s="150">
        <v>3.0237725960576112E-2</v>
      </c>
      <c r="V12" s="150">
        <v>1.908132603747837E-2</v>
      </c>
      <c r="W12" s="150">
        <v>7.0290742318220491E-3</v>
      </c>
      <c r="X12" s="150">
        <v>2.1141970373211058E-3</v>
      </c>
      <c r="Y12" s="150">
        <v>1.0217344954012953E-3</v>
      </c>
      <c r="Z12" s="150">
        <v>6.4860250898662007E-4</v>
      </c>
      <c r="AA12" s="199">
        <v>3.9645032438051487E-4</v>
      </c>
      <c r="AB12" s="199">
        <v>2.7963307304167112E-4</v>
      </c>
    </row>
    <row r="13" spans="2:28" x14ac:dyDescent="0.3">
      <c r="B13" s="25" t="s">
        <v>17</v>
      </c>
      <c r="C13" s="150">
        <v>0.99897769773511069</v>
      </c>
      <c r="D13" s="150">
        <v>0.98301177758223934</v>
      </c>
      <c r="E13" s="150">
        <v>0.97645458875435565</v>
      </c>
      <c r="F13" s="150">
        <v>0.96472466815613089</v>
      </c>
      <c r="G13" s="150">
        <v>0.95333290328129705</v>
      </c>
      <c r="H13" s="150">
        <v>0.93816417218723591</v>
      </c>
      <c r="I13" s="150">
        <v>0.91222806552053359</v>
      </c>
      <c r="J13" s="150">
        <v>0.83417624121983869</v>
      </c>
      <c r="K13" s="150">
        <v>0.75714099079960029</v>
      </c>
      <c r="L13" s="150">
        <v>0.64276159629910568</v>
      </c>
      <c r="M13" s="150">
        <v>0.5440891332658081</v>
      </c>
      <c r="N13" s="150">
        <v>0.43391839004072036</v>
      </c>
      <c r="O13" s="150">
        <v>0.34474552922967983</v>
      </c>
      <c r="P13" s="150">
        <v>0.27736128420230277</v>
      </c>
      <c r="Q13" s="150">
        <v>0.22402953335060313</v>
      </c>
      <c r="R13" s="150">
        <v>0.18052887336784951</v>
      </c>
      <c r="S13" s="150">
        <v>0.13268831437853351</v>
      </c>
      <c r="T13" s="150">
        <v>8.9747086055443487E-2</v>
      </c>
      <c r="U13" s="150">
        <v>5.6726813432037788E-2</v>
      </c>
      <c r="V13" s="150">
        <v>3.8290785193058417E-2</v>
      </c>
      <c r="W13" s="150">
        <v>2.071306462801234E-2</v>
      </c>
      <c r="X13" s="150">
        <v>1.2194480829034012E-2</v>
      </c>
      <c r="Y13" s="150">
        <v>8.7013448082244559E-3</v>
      </c>
      <c r="Z13" s="150">
        <v>1.4248302011662592E-4</v>
      </c>
      <c r="AA13" s="199">
        <v>8.3765897184126588E-5</v>
      </c>
      <c r="AB13" s="199">
        <v>5.4171895807546963E-5</v>
      </c>
    </row>
    <row r="14" spans="2:28" x14ac:dyDescent="0.3">
      <c r="B14" s="137" t="s">
        <v>114</v>
      </c>
      <c r="C14" s="147">
        <v>2.7366740401064997E-4</v>
      </c>
      <c r="D14" s="147">
        <v>2.2049543172055022E-3</v>
      </c>
      <c r="E14" s="147">
        <v>3.4246568687998371E-3</v>
      </c>
      <c r="F14" s="147">
        <v>4.1141261512824554E-3</v>
      </c>
      <c r="G14" s="147">
        <v>4.779284235619876E-3</v>
      </c>
      <c r="H14" s="147">
        <v>6.4697499862960122E-3</v>
      </c>
      <c r="I14" s="147">
        <v>9.3187406808494366E-3</v>
      </c>
      <c r="J14" s="147">
        <v>3.0326938338442019E-2</v>
      </c>
      <c r="K14" s="147">
        <v>5.48340090900786E-2</v>
      </c>
      <c r="L14" s="147">
        <v>8.2438760667039035E-2</v>
      </c>
      <c r="M14" s="147">
        <v>0.11473648400636088</v>
      </c>
      <c r="N14" s="147">
        <v>0.18816226283591472</v>
      </c>
      <c r="O14" s="147">
        <v>0.22879132394308882</v>
      </c>
      <c r="P14" s="147">
        <v>0.24498304666382537</v>
      </c>
      <c r="Q14" s="147">
        <v>0.25508715928838493</v>
      </c>
      <c r="R14" s="147">
        <v>0.26260170855034437</v>
      </c>
      <c r="S14" s="147">
        <v>0.28170633670970513</v>
      </c>
      <c r="T14" s="147">
        <v>0.28872530512721761</v>
      </c>
      <c r="U14" s="147">
        <v>0.29763224969820889</v>
      </c>
      <c r="V14" s="147">
        <v>0.28752947182966415</v>
      </c>
      <c r="W14" s="147">
        <v>0.18279376461832139</v>
      </c>
      <c r="X14" s="147">
        <v>8.6353526142845208E-2</v>
      </c>
      <c r="Y14" s="147">
        <v>6.0496359961757923E-2</v>
      </c>
      <c r="Z14" s="147">
        <v>4.8980441409058446E-2</v>
      </c>
      <c r="AA14" s="196">
        <v>4.3865539020560791E-2</v>
      </c>
      <c r="AB14" s="196">
        <v>4.1392811700578389E-2</v>
      </c>
    </row>
    <row r="15" spans="2:28" x14ac:dyDescent="0.3">
      <c r="B15" s="29" t="s">
        <v>16</v>
      </c>
      <c r="C15" s="148">
        <v>2.4755002153466118E-4</v>
      </c>
      <c r="D15" s="148">
        <v>1.6545340322112643E-3</v>
      </c>
      <c r="E15" s="148">
        <v>2.6466535436395827E-3</v>
      </c>
      <c r="F15" s="148">
        <v>3.2729612424076053E-3</v>
      </c>
      <c r="G15" s="148">
        <v>3.7471272572978977E-3</v>
      </c>
      <c r="H15" s="148">
        <v>5.0472914184858664E-3</v>
      </c>
      <c r="I15" s="148">
        <v>6.944236274648203E-3</v>
      </c>
      <c r="J15" s="148">
        <v>2.4249916206210798E-2</v>
      </c>
      <c r="K15" s="148">
        <v>4.6107124632554924E-2</v>
      </c>
      <c r="L15" s="148">
        <v>6.9611510237151439E-2</v>
      </c>
      <c r="M15" s="148">
        <v>9.7659222012443106E-2</v>
      </c>
      <c r="N15" s="148">
        <v>0.16938602429179994</v>
      </c>
      <c r="O15" s="148">
        <v>0.20878707255523357</v>
      </c>
      <c r="P15" s="148">
        <v>0.22415021485470596</v>
      </c>
      <c r="Q15" s="148">
        <v>0.23364299057413121</v>
      </c>
      <c r="R15" s="148">
        <v>0.24135849451443181</v>
      </c>
      <c r="S15" s="148">
        <v>0.26132508544166255</v>
      </c>
      <c r="T15" s="148">
        <v>0.26821141592414982</v>
      </c>
      <c r="U15" s="148">
        <v>0.27738045164448166</v>
      </c>
      <c r="V15" s="148">
        <v>0.26866681749628546</v>
      </c>
      <c r="W15" s="148">
        <v>0.1666333067119749</v>
      </c>
      <c r="X15" s="148">
        <v>7.5024034152332192E-2</v>
      </c>
      <c r="Y15" s="148">
        <v>5.1421389597480362E-2</v>
      </c>
      <c r="Z15" s="148">
        <v>4.0470182268011974E-2</v>
      </c>
      <c r="AA15" s="197">
        <v>3.644388913465911E-2</v>
      </c>
      <c r="AB15" s="197">
        <v>3.4641638222363089E-2</v>
      </c>
    </row>
    <row r="16" spans="2:28" x14ac:dyDescent="0.3">
      <c r="B16" s="29" t="s">
        <v>17</v>
      </c>
      <c r="C16" s="148">
        <v>1.0223022648893176E-3</v>
      </c>
      <c r="D16" s="148">
        <v>1.6883891503723433E-2</v>
      </c>
      <c r="E16" s="148">
        <v>2.1466308189817252E-2</v>
      </c>
      <c r="F16" s="148">
        <v>2.1682218425548693E-2</v>
      </c>
      <c r="G16" s="148">
        <v>2.1972433664473403E-2</v>
      </c>
      <c r="H16" s="148">
        <v>2.5303744899721019E-2</v>
      </c>
      <c r="I16" s="148">
        <v>3.650360613901607E-2</v>
      </c>
      <c r="J16" s="148">
        <v>8.9299254930189614E-2</v>
      </c>
      <c r="K16" s="148">
        <v>0.12969950696591603</v>
      </c>
      <c r="L16" s="148">
        <v>0.19345075520510371</v>
      </c>
      <c r="M16" s="148">
        <v>0.25859551026314159</v>
      </c>
      <c r="N16" s="148">
        <v>0.34255200659054008</v>
      </c>
      <c r="O16" s="148">
        <v>0.39113806338803453</v>
      </c>
      <c r="P16" s="148">
        <v>0.42582169230483063</v>
      </c>
      <c r="Q16" s="148">
        <v>0.43863224392330757</v>
      </c>
      <c r="R16" s="148">
        <v>0.44410538981631997</v>
      </c>
      <c r="S16" s="148">
        <v>0.45501599074406218</v>
      </c>
      <c r="T16" s="148">
        <v>0.46106452275566001</v>
      </c>
      <c r="U16" s="148">
        <v>0.47266217533155375</v>
      </c>
      <c r="V16" s="148">
        <v>0.4620580652702484</v>
      </c>
      <c r="W16" s="148">
        <v>0.45560379606490953</v>
      </c>
      <c r="X16" s="148">
        <v>0.43885294982490847</v>
      </c>
      <c r="Y16" s="148">
        <v>0.42242047855130338</v>
      </c>
      <c r="Z16" s="148">
        <v>8.5085811697994396E-3</v>
      </c>
      <c r="AA16" s="197">
        <v>7.4201835166178122E-3</v>
      </c>
      <c r="AB16" s="197">
        <v>6.7498388686232768E-3</v>
      </c>
    </row>
    <row r="17" spans="2:28" x14ac:dyDescent="0.3">
      <c r="B17" s="29" t="s">
        <v>18</v>
      </c>
      <c r="C17" s="148" t="s">
        <v>83</v>
      </c>
      <c r="D17" s="148" t="s">
        <v>83</v>
      </c>
      <c r="E17" s="148" t="s">
        <v>83</v>
      </c>
      <c r="F17" s="148" t="s">
        <v>83</v>
      </c>
      <c r="G17" s="148" t="s">
        <v>83</v>
      </c>
      <c r="H17" s="148" t="s">
        <v>83</v>
      </c>
      <c r="I17" s="148" t="s">
        <v>83</v>
      </c>
      <c r="J17" s="148" t="s">
        <v>83</v>
      </c>
      <c r="K17" s="148">
        <v>1</v>
      </c>
      <c r="L17" s="148">
        <v>1</v>
      </c>
      <c r="M17" s="148">
        <v>1</v>
      </c>
      <c r="N17" s="148">
        <v>1</v>
      </c>
      <c r="O17" s="148">
        <v>1</v>
      </c>
      <c r="P17" s="148">
        <v>1</v>
      </c>
      <c r="Q17" s="148">
        <v>1</v>
      </c>
      <c r="R17" s="148">
        <v>1</v>
      </c>
      <c r="S17" s="148">
        <v>0.9925373134328358</v>
      </c>
      <c r="T17" s="148">
        <v>1</v>
      </c>
      <c r="U17" s="148">
        <v>0.9642857142857143</v>
      </c>
      <c r="V17" s="148">
        <v>0.9098360655737705</v>
      </c>
      <c r="W17" s="148">
        <v>0.89784946236559138</v>
      </c>
      <c r="X17" s="148">
        <v>0.92067988668555245</v>
      </c>
      <c r="Y17" s="148">
        <v>0.88366013071895422</v>
      </c>
      <c r="Z17" s="148">
        <v>1.6779712470344906E-6</v>
      </c>
      <c r="AA17" s="197">
        <v>1.4663692838686771E-6</v>
      </c>
      <c r="AB17" s="197">
        <v>1.3346095920268462E-6</v>
      </c>
    </row>
    <row r="18" spans="2:28" x14ac:dyDescent="0.3">
      <c r="B18" s="136" t="s">
        <v>94</v>
      </c>
      <c r="C18" s="149" t="s">
        <v>83</v>
      </c>
      <c r="D18" s="149" t="s">
        <v>83</v>
      </c>
      <c r="E18" s="149" t="s">
        <v>83</v>
      </c>
      <c r="F18" s="149" t="s">
        <v>83</v>
      </c>
      <c r="G18" s="149" t="s">
        <v>83</v>
      </c>
      <c r="H18" s="149">
        <v>1.3014161978647815E-3</v>
      </c>
      <c r="I18" s="149">
        <v>1.5961460046556662E-2</v>
      </c>
      <c r="J18" s="149">
        <v>2.4256117520998575E-2</v>
      </c>
      <c r="K18" s="149">
        <v>2.8453478207420922E-2</v>
      </c>
      <c r="L18" s="149">
        <v>3.3768567443166371E-2</v>
      </c>
      <c r="M18" s="149">
        <v>4.4446765402411624E-2</v>
      </c>
      <c r="N18" s="149">
        <v>4.6225584272322137E-2</v>
      </c>
      <c r="O18" s="149">
        <v>4.7322117146496263E-2</v>
      </c>
      <c r="P18" s="149">
        <v>4.8716538467036018E-2</v>
      </c>
      <c r="Q18" s="149">
        <v>5.8762412693389117E-2</v>
      </c>
      <c r="R18" s="149">
        <v>7.3256621866841912E-2</v>
      </c>
      <c r="S18" s="149">
        <v>9.0710685731673443E-2</v>
      </c>
      <c r="T18" s="149">
        <v>0.10993917061216406</v>
      </c>
      <c r="U18" s="149">
        <v>0.13459172339471709</v>
      </c>
      <c r="V18" s="149">
        <v>0.16422289912384772</v>
      </c>
      <c r="W18" s="149">
        <v>0.1396312931450169</v>
      </c>
      <c r="X18" s="149">
        <v>9.7564249746172282E-2</v>
      </c>
      <c r="Y18" s="149">
        <v>9.0021307874344494E-2</v>
      </c>
      <c r="Z18" s="149">
        <v>8.6896143936707804E-2</v>
      </c>
      <c r="AA18" s="198">
        <v>9.0791826345034715E-2</v>
      </c>
      <c r="AB18" s="198">
        <v>9.4491844754815632E-2</v>
      </c>
    </row>
    <row r="19" spans="2:28" x14ac:dyDescent="0.3">
      <c r="B19" s="25" t="s">
        <v>16</v>
      </c>
      <c r="C19" s="149" t="s">
        <v>83</v>
      </c>
      <c r="D19" s="149" t="s">
        <v>83</v>
      </c>
      <c r="E19" s="149" t="s">
        <v>83</v>
      </c>
      <c r="F19" s="149" t="s">
        <v>83</v>
      </c>
      <c r="G19" s="149" t="s">
        <v>83</v>
      </c>
      <c r="H19" s="150">
        <v>1.3996384810604061E-3</v>
      </c>
      <c r="I19" s="150">
        <v>1.7355638629793609E-2</v>
      </c>
      <c r="J19" s="150">
        <v>2.6755296195551129E-2</v>
      </c>
      <c r="K19" s="150">
        <v>3.1768560756738791E-2</v>
      </c>
      <c r="L19" s="150">
        <v>3.7659717148782211E-2</v>
      </c>
      <c r="M19" s="150">
        <v>4.9689560231129526E-2</v>
      </c>
      <c r="N19" s="150">
        <v>5.1420288863417436E-2</v>
      </c>
      <c r="O19" s="150">
        <v>5.1548866164713943E-2</v>
      </c>
      <c r="P19" s="150">
        <v>5.1101538779021606E-2</v>
      </c>
      <c r="Q19" s="150">
        <v>6.0068076550009834E-2</v>
      </c>
      <c r="R19" s="150">
        <v>7.3684768674826401E-2</v>
      </c>
      <c r="S19" s="150">
        <v>9.0017648172388623E-2</v>
      </c>
      <c r="T19" s="150">
        <v>0.10861714902489174</v>
      </c>
      <c r="U19" s="150">
        <v>0.13306478122101509</v>
      </c>
      <c r="V19" s="150">
        <v>0.16211549698637207</v>
      </c>
      <c r="W19" s="150">
        <v>0.13494485906733344</v>
      </c>
      <c r="X19" s="150">
        <v>9.2526063160562208E-2</v>
      </c>
      <c r="Y19" s="150">
        <v>8.5173451518956833E-2</v>
      </c>
      <c r="Z19" s="150">
        <v>8.0593923320399677E-2</v>
      </c>
      <c r="AA19" s="199">
        <v>8.40805660499504E-2</v>
      </c>
      <c r="AB19" s="199">
        <v>8.7732108815984505E-2</v>
      </c>
    </row>
    <row r="20" spans="2:28" x14ac:dyDescent="0.3">
      <c r="B20" s="25" t="s">
        <v>17</v>
      </c>
      <c r="C20" s="149" t="s">
        <v>83</v>
      </c>
      <c r="D20" s="149" t="s">
        <v>83</v>
      </c>
      <c r="E20" s="149" t="s">
        <v>83</v>
      </c>
      <c r="F20" s="149" t="s">
        <v>83</v>
      </c>
      <c r="G20" s="149" t="s">
        <v>83</v>
      </c>
      <c r="H20" s="150">
        <v>9.0873567605390624E-7</v>
      </c>
      <c r="I20" s="150">
        <v>0</v>
      </c>
      <c r="J20" s="150">
        <v>3.7200789400751085E-6</v>
      </c>
      <c r="K20" s="150">
        <v>1.3535192087915191E-5</v>
      </c>
      <c r="L20" s="150">
        <v>8.8253871201262089E-5</v>
      </c>
      <c r="M20" s="150">
        <v>2.7389048514790085E-4</v>
      </c>
      <c r="N20" s="150">
        <v>3.5020161135266674E-3</v>
      </c>
      <c r="O20" s="150">
        <v>1.3016105499936688E-2</v>
      </c>
      <c r="P20" s="150">
        <v>2.8012127750599879E-2</v>
      </c>
      <c r="Q20" s="150">
        <v>4.7587528568243831E-2</v>
      </c>
      <c r="R20" s="150">
        <v>6.9601260810787061E-2</v>
      </c>
      <c r="S20" s="150">
        <v>9.6611124303404794E-2</v>
      </c>
      <c r="T20" s="150">
        <v>0.12105820402892355</v>
      </c>
      <c r="U20" s="150">
        <v>0.14780124328872263</v>
      </c>
      <c r="V20" s="150">
        <v>0.1837345658173011</v>
      </c>
      <c r="W20" s="150">
        <v>0.21876968198269581</v>
      </c>
      <c r="X20" s="150">
        <v>0.25436035891541253</v>
      </c>
      <c r="Y20" s="150">
        <v>0.28340140045372486</v>
      </c>
      <c r="Z20" s="150">
        <v>6.302003812486176E-3</v>
      </c>
      <c r="AA20" s="199">
        <v>6.7110344240210174E-3</v>
      </c>
      <c r="AB20" s="199">
        <v>6.759473948495508E-3</v>
      </c>
    </row>
    <row r="21" spans="2:28" x14ac:dyDescent="0.3">
      <c r="B21" s="25" t="s">
        <v>18</v>
      </c>
      <c r="C21" s="150" t="s">
        <v>83</v>
      </c>
      <c r="D21" s="150" t="s">
        <v>83</v>
      </c>
      <c r="E21" s="150" t="s">
        <v>83</v>
      </c>
      <c r="F21" s="150" t="s">
        <v>83</v>
      </c>
      <c r="G21" s="150" t="s">
        <v>83</v>
      </c>
      <c r="H21" s="150" t="s">
        <v>83</v>
      </c>
      <c r="I21" s="150" t="s">
        <v>83</v>
      </c>
      <c r="J21" s="150" t="s">
        <v>83</v>
      </c>
      <c r="K21" s="150" t="s">
        <v>83</v>
      </c>
      <c r="L21" s="150" t="s">
        <v>83</v>
      </c>
      <c r="M21" s="150" t="s">
        <v>83</v>
      </c>
      <c r="N21" s="150" t="s">
        <v>83</v>
      </c>
      <c r="O21" s="150" t="s">
        <v>83</v>
      </c>
      <c r="P21" s="150" t="s">
        <v>83</v>
      </c>
      <c r="Q21" s="150" t="s">
        <v>83</v>
      </c>
      <c r="R21" s="150" t="s">
        <v>83</v>
      </c>
      <c r="S21" s="150">
        <v>7.462686567164179E-3</v>
      </c>
      <c r="T21" s="150">
        <v>0</v>
      </c>
      <c r="U21" s="150">
        <v>3.5714285714285712E-2</v>
      </c>
      <c r="V21" s="150">
        <v>9.0163934426229511E-2</v>
      </c>
      <c r="W21" s="150">
        <v>9.8566308243727599E-2</v>
      </c>
      <c r="X21" s="150">
        <v>7.9320113314447591E-2</v>
      </c>
      <c r="Y21" s="150">
        <v>0.11503267973856209</v>
      </c>
      <c r="Z21" s="150">
        <v>2.1680382195869598E-7</v>
      </c>
      <c r="AA21" s="199">
        <v>2.2587106328539525E-7</v>
      </c>
      <c r="AB21" s="199">
        <v>2.6199033561727931E-7</v>
      </c>
    </row>
    <row r="22" spans="2:28" x14ac:dyDescent="0.3">
      <c r="B22" s="38" t="s">
        <v>98</v>
      </c>
      <c r="C22" s="147">
        <v>0</v>
      </c>
      <c r="D22" s="147">
        <v>1.2094806205631626E-6</v>
      </c>
      <c r="E22" s="147">
        <v>1.2986414914596347E-4</v>
      </c>
      <c r="F22" s="147">
        <v>5.4261715495304791E-4</v>
      </c>
      <c r="G22" s="147">
        <v>8.2679857612121194E-4</v>
      </c>
      <c r="H22" s="147">
        <v>9.3914593429322293E-4</v>
      </c>
      <c r="I22" s="147">
        <v>1.2581289711232713E-3</v>
      </c>
      <c r="J22" s="147">
        <v>2.0862020759845109E-3</v>
      </c>
      <c r="K22" s="147">
        <v>2.9659697393432465E-3</v>
      </c>
      <c r="L22" s="147">
        <v>3.8060532926315663E-3</v>
      </c>
      <c r="M22" s="147">
        <v>5.5047274898373565E-3</v>
      </c>
      <c r="N22" s="147">
        <v>5.5977408362464275E-3</v>
      </c>
      <c r="O22" s="147">
        <v>6.591129804018621E-3</v>
      </c>
      <c r="P22" s="147">
        <v>7.3918113411294648E-3</v>
      </c>
      <c r="Q22" s="147">
        <v>8.2668527669226156E-3</v>
      </c>
      <c r="R22" s="147">
        <v>8.6936087672960516E-3</v>
      </c>
      <c r="S22" s="147">
        <v>9.244614879687689E-3</v>
      </c>
      <c r="T22" s="147">
        <v>1.0638372730655375E-2</v>
      </c>
      <c r="U22" s="147">
        <v>1.3699994400216662E-2</v>
      </c>
      <c r="V22" s="147">
        <v>1.5315644067778912E-2</v>
      </c>
      <c r="W22" s="147">
        <v>6.9284971130298533E-3</v>
      </c>
      <c r="X22" s="147">
        <v>3.3423924908456779E-3</v>
      </c>
      <c r="Y22" s="147">
        <v>2.2768227103302373E-3</v>
      </c>
      <c r="Z22" s="147">
        <v>1.9589783591438511E-3</v>
      </c>
      <c r="AA22" s="196">
        <v>2.0885741507479716E-3</v>
      </c>
      <c r="AB22" s="196">
        <v>1.8140626940438163E-3</v>
      </c>
    </row>
    <row r="23" spans="2:28" x14ac:dyDescent="0.3">
      <c r="B23" s="29" t="s">
        <v>16</v>
      </c>
      <c r="C23" s="148">
        <v>0</v>
      </c>
      <c r="D23" s="148">
        <v>1.2548328595847197E-6</v>
      </c>
      <c r="E23" s="148">
        <v>1.3546423186882198E-4</v>
      </c>
      <c r="F23" s="148">
        <v>5.685348821477845E-4</v>
      </c>
      <c r="G23" s="148">
        <v>8.7275483624745366E-4</v>
      </c>
      <c r="H23" s="148">
        <v>9.975160929599344E-4</v>
      </c>
      <c r="I23" s="148">
        <v>1.3047679327513324E-3</v>
      </c>
      <c r="J23" s="148">
        <v>2.1498234228782154E-3</v>
      </c>
      <c r="K23" s="148">
        <v>3.0677672544073002E-3</v>
      </c>
      <c r="L23" s="148">
        <v>3.8501981309985666E-3</v>
      </c>
      <c r="M23" s="148">
        <v>5.3859525843587127E-3</v>
      </c>
      <c r="N23" s="148">
        <v>5.5769570626614381E-3</v>
      </c>
      <c r="O23" s="148">
        <v>6.9020942773325008E-3</v>
      </c>
      <c r="P23" s="148">
        <v>7.7715601468698377E-3</v>
      </c>
      <c r="Q23" s="148">
        <v>8.6995481263761141E-3</v>
      </c>
      <c r="R23" s="148">
        <v>9.1397315375565582E-3</v>
      </c>
      <c r="S23" s="148">
        <v>9.7214634766703591E-3</v>
      </c>
      <c r="T23" s="148">
        <v>1.1291429156813266E-2</v>
      </c>
      <c r="U23" s="148">
        <v>1.4740485910092539E-2</v>
      </c>
      <c r="V23" s="148">
        <v>1.6473563376806243E-2</v>
      </c>
      <c r="W23" s="148">
        <v>7.0640420246049071E-3</v>
      </c>
      <c r="X23" s="148">
        <v>3.2595217078899468E-3</v>
      </c>
      <c r="Y23" s="148">
        <v>2.1901830971027504E-3</v>
      </c>
      <c r="Z23" s="148">
        <v>1.8373130226815506E-3</v>
      </c>
      <c r="AA23" s="197">
        <v>1.9560236891491725E-3</v>
      </c>
      <c r="AB23" s="197">
        <v>1.7016226064753652E-3</v>
      </c>
    </row>
    <row r="24" spans="2:28" x14ac:dyDescent="0.3">
      <c r="B24" s="29" t="s">
        <v>17</v>
      </c>
      <c r="C24" s="148" t="s">
        <v>83</v>
      </c>
      <c r="D24" s="148" t="s">
        <v>83</v>
      </c>
      <c r="E24" s="148">
        <v>0</v>
      </c>
      <c r="F24" s="148">
        <v>1.314233144959916E-6</v>
      </c>
      <c r="G24" s="148">
        <v>6.1282415172235838E-5</v>
      </c>
      <c r="H24" s="148">
        <v>1.6629862871786482E-4</v>
      </c>
      <c r="I24" s="148">
        <v>7.2417590973653759E-4</v>
      </c>
      <c r="J24" s="148">
        <v>1.4688111681729885E-3</v>
      </c>
      <c r="K24" s="148">
        <v>2.0926583941141921E-3</v>
      </c>
      <c r="L24" s="148">
        <v>3.4240194735339329E-3</v>
      </c>
      <c r="M24" s="148">
        <v>6.5056741840130638E-3</v>
      </c>
      <c r="N24" s="148">
        <v>5.7689845600945693E-3</v>
      </c>
      <c r="O24" s="148">
        <v>4.0673061335428145E-3</v>
      </c>
      <c r="P24" s="148">
        <v>4.0951619203511841E-3</v>
      </c>
      <c r="Q24" s="148">
        <v>4.563039250739631E-3</v>
      </c>
      <c r="R24" s="148">
        <v>4.8815800579417572E-3</v>
      </c>
      <c r="S24" s="148">
        <v>5.1892869593334915E-3</v>
      </c>
      <c r="T24" s="148">
        <v>5.1510099936589926E-3</v>
      </c>
      <c r="U24" s="148">
        <v>4.705611747686236E-3</v>
      </c>
      <c r="V24" s="148">
        <v>4.5998529092531404E-3</v>
      </c>
      <c r="W24" s="148">
        <v>4.640412897158829E-3</v>
      </c>
      <c r="X24" s="148">
        <v>5.9217775876868606E-3</v>
      </c>
      <c r="Y24" s="148">
        <v>5.7331231729517542E-3</v>
      </c>
      <c r="Z24" s="148">
        <v>1.2166533646230029E-4</v>
      </c>
      <c r="AA24" s="197">
        <v>1.3255046159879917E-4</v>
      </c>
      <c r="AB24" s="197">
        <v>1.1244008756845116E-4</v>
      </c>
    </row>
    <row r="25" spans="2:28" x14ac:dyDescent="0.3">
      <c r="B25" s="138" t="s">
        <v>90</v>
      </c>
      <c r="C25" s="149" t="s">
        <v>83</v>
      </c>
      <c r="D25" s="149" t="s">
        <v>83</v>
      </c>
      <c r="E25" s="149" t="s">
        <v>83</v>
      </c>
      <c r="F25" s="149" t="s">
        <v>83</v>
      </c>
      <c r="G25" s="149" t="s">
        <v>83</v>
      </c>
      <c r="H25" s="149" t="s">
        <v>83</v>
      </c>
      <c r="I25" s="149" t="s">
        <v>83</v>
      </c>
      <c r="J25" s="149" t="s">
        <v>83</v>
      </c>
      <c r="K25" s="149" t="s">
        <v>83</v>
      </c>
      <c r="L25" s="149" t="s">
        <v>83</v>
      </c>
      <c r="M25" s="149" t="s">
        <v>83</v>
      </c>
      <c r="N25" s="149" t="s">
        <v>83</v>
      </c>
      <c r="O25" s="149" t="s">
        <v>83</v>
      </c>
      <c r="P25" s="149" t="s">
        <v>83</v>
      </c>
      <c r="Q25" s="149" t="s">
        <v>83</v>
      </c>
      <c r="R25" s="149">
        <v>7.8563959222788368E-4</v>
      </c>
      <c r="S25" s="149">
        <v>3.4576651346097374E-3</v>
      </c>
      <c r="T25" s="149">
        <v>8.5947024212226324E-3</v>
      </c>
      <c r="U25" s="149">
        <v>1.902800939667491E-2</v>
      </c>
      <c r="V25" s="149">
        <v>5.8503598350212897E-2</v>
      </c>
      <c r="W25" s="149">
        <v>0.37421615736131342</v>
      </c>
      <c r="X25" s="149">
        <v>0.67882388843560326</v>
      </c>
      <c r="Y25" s="149">
        <v>0.74525150438317034</v>
      </c>
      <c r="Z25" s="149">
        <v>0.78200330534590212</v>
      </c>
      <c r="AA25" s="198">
        <v>0.79649072410912469</v>
      </c>
      <c r="AB25" s="198">
        <v>0.80419618577917784</v>
      </c>
    </row>
    <row r="26" spans="2:28" x14ac:dyDescent="0.3">
      <c r="B26" s="139" t="s">
        <v>16</v>
      </c>
      <c r="C26" s="149" t="s">
        <v>83</v>
      </c>
      <c r="D26" s="149" t="s">
        <v>83</v>
      </c>
      <c r="E26" s="149" t="s">
        <v>83</v>
      </c>
      <c r="F26" s="149" t="s">
        <v>83</v>
      </c>
      <c r="G26" s="149" t="s">
        <v>83</v>
      </c>
      <c r="H26" s="149" t="s">
        <v>83</v>
      </c>
      <c r="I26" s="149" t="s">
        <v>83</v>
      </c>
      <c r="J26" s="149" t="s">
        <v>83</v>
      </c>
      <c r="K26" s="149" t="s">
        <v>83</v>
      </c>
      <c r="L26" s="149" t="s">
        <v>83</v>
      </c>
      <c r="M26" s="149" t="s">
        <v>83</v>
      </c>
      <c r="N26" s="149" t="s">
        <v>83</v>
      </c>
      <c r="O26" s="149" t="s">
        <v>83</v>
      </c>
      <c r="P26" s="149" t="s">
        <v>83</v>
      </c>
      <c r="Q26" s="149" t="s">
        <v>83</v>
      </c>
      <c r="R26" s="150">
        <v>8.7757764837977635E-4</v>
      </c>
      <c r="S26" s="150">
        <v>3.8642019139573931E-3</v>
      </c>
      <c r="T26" s="150">
        <v>9.6174887495053523E-3</v>
      </c>
      <c r="U26" s="150">
        <v>2.1229117059568845E-2</v>
      </c>
      <c r="V26" s="150">
        <v>6.4825098074714232E-2</v>
      </c>
      <c r="W26" s="150">
        <v>0.39637997724633367</v>
      </c>
      <c r="X26" s="150">
        <v>0.70063847130928103</v>
      </c>
      <c r="Y26" s="150">
        <v>0.76393582260991721</v>
      </c>
      <c r="Z26" s="150">
        <v>0.78200330534590212</v>
      </c>
      <c r="AA26" s="199">
        <v>0.79649072410912469</v>
      </c>
      <c r="AB26" s="199">
        <v>0.80419618577917784</v>
      </c>
    </row>
    <row r="27" spans="2:28" ht="14.5" thickBot="1" x14ac:dyDescent="0.35">
      <c r="B27" s="36" t="s">
        <v>0</v>
      </c>
      <c r="C27" s="146">
        <v>1</v>
      </c>
      <c r="D27" s="146">
        <v>0.99999999999999989</v>
      </c>
      <c r="E27" s="146">
        <v>1</v>
      </c>
      <c r="F27" s="146">
        <v>1</v>
      </c>
      <c r="G27" s="146">
        <v>1</v>
      </c>
      <c r="H27" s="146">
        <v>0.99999999999999989</v>
      </c>
      <c r="I27" s="146">
        <v>0.99999999999999989</v>
      </c>
      <c r="J27" s="146">
        <v>1</v>
      </c>
      <c r="K27" s="146">
        <v>1</v>
      </c>
      <c r="L27" s="146">
        <v>1</v>
      </c>
      <c r="M27" s="146">
        <v>1</v>
      </c>
      <c r="N27" s="146">
        <v>1</v>
      </c>
      <c r="O27" s="146">
        <v>1</v>
      </c>
      <c r="P27" s="146">
        <v>1</v>
      </c>
      <c r="Q27" s="146">
        <v>1</v>
      </c>
      <c r="R27" s="146">
        <v>1</v>
      </c>
      <c r="S27" s="146">
        <v>1</v>
      </c>
      <c r="T27" s="146">
        <v>1</v>
      </c>
      <c r="U27" s="146">
        <v>1</v>
      </c>
      <c r="V27" s="146">
        <v>1</v>
      </c>
      <c r="W27" s="146">
        <v>1</v>
      </c>
      <c r="X27" s="146">
        <v>1</v>
      </c>
      <c r="Y27" s="146">
        <v>1</v>
      </c>
      <c r="Z27" s="146">
        <v>0.99999999999999989</v>
      </c>
      <c r="AA27" s="146">
        <v>1</v>
      </c>
      <c r="AB27" s="146">
        <v>1</v>
      </c>
    </row>
    <row r="28" spans="2:28" ht="14.5" thickBot="1" x14ac:dyDescent="0.35">
      <c r="B28" s="36" t="s">
        <v>52</v>
      </c>
      <c r="C28" s="151" t="s">
        <v>83</v>
      </c>
      <c r="D28" s="151">
        <v>0.19015007337876622</v>
      </c>
      <c r="E28" s="151">
        <v>9.8436853016800496E-2</v>
      </c>
      <c r="F28" s="151">
        <v>7.8593005821346651E-2</v>
      </c>
      <c r="G28" s="151">
        <v>-1.3753747532295968E-2</v>
      </c>
      <c r="H28" s="151">
        <v>-4.5846739101910061E-2</v>
      </c>
      <c r="I28" s="151">
        <v>5.0890389091791555E-2</v>
      </c>
      <c r="J28" s="151">
        <v>4.835298293276602E-2</v>
      </c>
      <c r="K28" s="151">
        <v>-5.7174343925446069E-2</v>
      </c>
      <c r="L28" s="151">
        <v>2.8404145722630947E-2</v>
      </c>
      <c r="M28" s="151">
        <v>8.9604322671023695E-2</v>
      </c>
      <c r="N28" s="151">
        <v>0.11796681889044147</v>
      </c>
      <c r="O28" s="151">
        <v>0.10868591654601856</v>
      </c>
      <c r="P28" s="151">
        <v>0.15119098724074154</v>
      </c>
      <c r="Q28" s="151">
        <v>0.11889206132618257</v>
      </c>
      <c r="R28" s="151">
        <v>0.13796611431374428</v>
      </c>
      <c r="S28" s="151">
        <v>0.13555158876399576</v>
      </c>
      <c r="T28" s="151">
        <v>0.12166751042742119</v>
      </c>
      <c r="U28" s="151">
        <v>0.13263140262506123</v>
      </c>
      <c r="V28" s="151">
        <v>0.18194823553588191</v>
      </c>
      <c r="W28" s="151">
        <v>0.74500366198340195</v>
      </c>
      <c r="X28" s="151">
        <v>1.1936597002854152</v>
      </c>
      <c r="Y28" s="151">
        <v>0.50166292503371324</v>
      </c>
      <c r="Z28" s="151">
        <v>0.36329749648024556</v>
      </c>
      <c r="AA28" s="151">
        <v>0.25981173587182416</v>
      </c>
      <c r="AB28" s="151">
        <v>0.16319814610194028</v>
      </c>
    </row>
    <row r="29" spans="2:28" x14ac:dyDescent="0.3">
      <c r="Z29" s="152"/>
    </row>
    <row r="30" spans="2:28" ht="24" customHeight="1" x14ac:dyDescent="0.3">
      <c r="B30" s="168" t="s">
        <v>147</v>
      </c>
      <c r="C30" s="77"/>
      <c r="D30" s="77"/>
      <c r="E30" s="77"/>
      <c r="F30" s="77"/>
      <c r="G30" s="77"/>
      <c r="H30" s="77"/>
      <c r="I30" s="77"/>
      <c r="J30" s="77"/>
      <c r="K30" s="77"/>
      <c r="L30" s="77"/>
      <c r="M30" s="77"/>
      <c r="N30" s="77"/>
      <c r="O30" s="43"/>
      <c r="P30" s="16"/>
      <c r="Q30" s="16"/>
      <c r="R30" s="16"/>
      <c r="S30" s="16"/>
      <c r="T30" s="16"/>
      <c r="U30" s="16"/>
      <c r="V30" s="16"/>
    </row>
    <row r="31" spans="2:28" x14ac:dyDescent="0.3"/>
    <row r="32" spans="2:28" ht="20" x14ac:dyDescent="0.3">
      <c r="B32" s="233" t="s">
        <v>57</v>
      </c>
      <c r="C32" s="233"/>
      <c r="D32" s="233"/>
      <c r="E32" s="233"/>
      <c r="F32" s="233"/>
      <c r="G32" s="233"/>
      <c r="H32" s="233"/>
      <c r="I32" s="233"/>
      <c r="J32" s="233"/>
      <c r="K32" s="233"/>
      <c r="L32" s="233"/>
      <c r="M32" s="233"/>
      <c r="N32" s="233"/>
      <c r="O32" s="233"/>
      <c r="P32" s="233"/>
      <c r="Q32" s="233"/>
      <c r="R32" s="233"/>
      <c r="S32" s="233"/>
      <c r="T32" s="233"/>
      <c r="U32" s="233"/>
      <c r="V32" s="233"/>
    </row>
    <row r="33" spans="2:28" ht="20" x14ac:dyDescent="0.3">
      <c r="B33" s="233" t="s">
        <v>129</v>
      </c>
      <c r="C33" s="233"/>
      <c r="D33" s="233"/>
      <c r="E33" s="233"/>
      <c r="F33" s="233"/>
      <c r="G33" s="233"/>
      <c r="H33" s="233"/>
      <c r="I33" s="233"/>
      <c r="J33" s="233"/>
      <c r="K33" s="233"/>
      <c r="L33" s="233"/>
      <c r="M33" s="233"/>
      <c r="N33" s="233"/>
      <c r="O33" s="233"/>
      <c r="P33" s="233"/>
      <c r="Q33" s="233"/>
      <c r="R33" s="233"/>
      <c r="S33" s="233"/>
      <c r="T33" s="233"/>
      <c r="U33" s="233"/>
      <c r="V33" s="233"/>
    </row>
    <row r="34" spans="2:28" ht="18" x14ac:dyDescent="0.3">
      <c r="B34" s="232" t="s">
        <v>172</v>
      </c>
      <c r="C34" s="232"/>
      <c r="D34" s="232"/>
      <c r="E34" s="232"/>
      <c r="F34" s="232"/>
      <c r="G34" s="232"/>
      <c r="H34" s="232"/>
      <c r="I34" s="232"/>
      <c r="J34" s="232"/>
      <c r="K34" s="232"/>
      <c r="L34" s="232"/>
      <c r="M34" s="232"/>
      <c r="N34" s="232"/>
      <c r="O34" s="232"/>
      <c r="P34" s="232"/>
      <c r="Q34" s="232"/>
      <c r="R34" s="232"/>
      <c r="S34" s="232"/>
      <c r="T34" s="232"/>
      <c r="U34" s="232"/>
      <c r="V34" s="232"/>
    </row>
    <row r="35" spans="2:28" x14ac:dyDescent="0.3">
      <c r="B35" s="86"/>
      <c r="C35" s="86"/>
      <c r="D35" s="86"/>
      <c r="E35" s="86"/>
      <c r="F35" s="86"/>
      <c r="G35" s="86"/>
      <c r="H35" s="86"/>
      <c r="I35" s="86"/>
      <c r="J35" s="86"/>
      <c r="K35" s="86"/>
      <c r="L35" s="86"/>
      <c r="M35" s="86"/>
      <c r="N35" s="86"/>
      <c r="O35" s="86"/>
      <c r="P35" s="86"/>
      <c r="Q35" s="86"/>
      <c r="R35" s="16"/>
      <c r="S35" s="16"/>
      <c r="T35" s="16"/>
      <c r="U35" s="16"/>
      <c r="V35" s="16"/>
    </row>
    <row r="36" spans="2:28" x14ac:dyDescent="0.3">
      <c r="B36" s="85"/>
      <c r="C36" s="85"/>
      <c r="D36" s="85"/>
      <c r="E36" s="85"/>
      <c r="F36" s="85"/>
      <c r="G36" s="85"/>
      <c r="H36" s="85"/>
      <c r="I36" s="85"/>
      <c r="J36" s="85"/>
      <c r="K36" s="85"/>
      <c r="L36" s="85"/>
      <c r="M36" s="85"/>
      <c r="N36" s="85"/>
      <c r="O36" s="85"/>
      <c r="P36" s="16"/>
      <c r="Q36" s="16"/>
      <c r="R36" s="16"/>
      <c r="S36" s="16"/>
      <c r="T36" s="16"/>
      <c r="U36" s="16"/>
      <c r="V36" s="16"/>
    </row>
    <row r="37" spans="2:28" x14ac:dyDescent="0.3">
      <c r="B37" s="238" t="s">
        <v>22</v>
      </c>
      <c r="C37" s="238">
        <v>2000</v>
      </c>
      <c r="D37" s="238">
        <v>2001</v>
      </c>
      <c r="E37" s="238">
        <v>2002</v>
      </c>
      <c r="F37" s="238">
        <v>2003</v>
      </c>
      <c r="G37" s="238">
        <v>2004</v>
      </c>
      <c r="H37" s="238">
        <v>2005</v>
      </c>
      <c r="I37" s="238">
        <v>2006</v>
      </c>
      <c r="J37" s="238">
        <v>2007</v>
      </c>
      <c r="K37" s="238">
        <v>2008</v>
      </c>
      <c r="L37" s="238">
        <v>2009</v>
      </c>
      <c r="M37" s="238">
        <v>2010</v>
      </c>
      <c r="N37" s="238">
        <v>2011</v>
      </c>
      <c r="O37" s="238">
        <v>2012</v>
      </c>
      <c r="P37" s="238">
        <v>2013</v>
      </c>
      <c r="Q37" s="238">
        <v>2014</v>
      </c>
      <c r="R37" s="238">
        <v>2015</v>
      </c>
      <c r="S37" s="238">
        <v>2016</v>
      </c>
      <c r="T37" s="238">
        <v>2017</v>
      </c>
      <c r="U37" s="238">
        <v>2018</v>
      </c>
      <c r="V37" s="238">
        <v>2019</v>
      </c>
      <c r="W37" s="238">
        <v>2020</v>
      </c>
      <c r="X37" s="238">
        <v>2021</v>
      </c>
      <c r="Y37" s="238">
        <v>2022</v>
      </c>
      <c r="Z37" s="238">
        <v>2023</v>
      </c>
      <c r="AA37" s="238">
        <v>2024</v>
      </c>
      <c r="AB37" s="238">
        <v>2025</v>
      </c>
    </row>
    <row r="38" spans="2:28" x14ac:dyDescent="0.3">
      <c r="B38" s="238"/>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8"/>
    </row>
    <row r="39" spans="2:28" x14ac:dyDescent="0.3">
      <c r="B39" s="134" t="s">
        <v>23</v>
      </c>
      <c r="C39" s="147" t="s">
        <v>83</v>
      </c>
      <c r="D39" s="147">
        <v>2.1003216377079411E-2</v>
      </c>
      <c r="E39" s="147">
        <v>4.1304855791569055E-2</v>
      </c>
      <c r="F39" s="147">
        <v>6.7305616213711075E-2</v>
      </c>
      <c r="G39" s="147">
        <v>7.8521885478703576E-2</v>
      </c>
      <c r="H39" s="147">
        <v>8.9776304638829088E-2</v>
      </c>
      <c r="I39" s="147">
        <v>0.10000392224855079</v>
      </c>
      <c r="J39" s="147">
        <v>0.10276651283127229</v>
      </c>
      <c r="K39" s="147">
        <v>0.11517737432328923</v>
      </c>
      <c r="L39" s="147">
        <v>0.14681252148830257</v>
      </c>
      <c r="M39" s="147">
        <v>0.15972195273329093</v>
      </c>
      <c r="N39" s="147">
        <v>0.17011683484063039</v>
      </c>
      <c r="O39" s="147">
        <v>0.17790404447915231</v>
      </c>
      <c r="P39" s="147">
        <v>0.18392938441943066</v>
      </c>
      <c r="Q39" s="147">
        <v>0.17552756589125681</v>
      </c>
      <c r="R39" s="147">
        <v>0.1771221804668737</v>
      </c>
      <c r="S39" s="147">
        <v>0.16672235740342689</v>
      </c>
      <c r="T39" s="147">
        <v>0.16464209349332598</v>
      </c>
      <c r="U39" s="147">
        <v>0.16491473577478749</v>
      </c>
      <c r="V39" s="147">
        <v>0.16113251081538216</v>
      </c>
      <c r="W39" s="147">
        <v>0.17073770468112234</v>
      </c>
      <c r="X39" s="147">
        <v>0.15472902631991281</v>
      </c>
      <c r="Y39" s="147">
        <v>0.1523282780155796</v>
      </c>
      <c r="Z39" s="147">
        <v>0.1536817937349228</v>
      </c>
      <c r="AA39" s="147">
        <v>0.14182029935849888</v>
      </c>
      <c r="AB39" s="147">
        <v>0.13708612079670826</v>
      </c>
    </row>
    <row r="40" spans="2:28" x14ac:dyDescent="0.3">
      <c r="B40" s="20" t="s">
        <v>16</v>
      </c>
      <c r="C40" s="148" t="s">
        <v>83</v>
      </c>
      <c r="D40" s="148">
        <v>2.6865746221217096E-2</v>
      </c>
      <c r="E40" s="148">
        <v>5.3311762119164552E-2</v>
      </c>
      <c r="F40" s="148">
        <v>8.5270293982505421E-2</v>
      </c>
      <c r="G40" s="148">
        <v>0.10138993012221782</v>
      </c>
      <c r="H40" s="148">
        <v>0.11550527518964629</v>
      </c>
      <c r="I40" s="148">
        <v>0.13018488927436739</v>
      </c>
      <c r="J40" s="148">
        <v>0.13298621985212239</v>
      </c>
      <c r="K40" s="148">
        <v>0.14344147007741051</v>
      </c>
      <c r="L40" s="148">
        <v>0.18448353039339432</v>
      </c>
      <c r="M40" s="148">
        <v>0.19811823214481858</v>
      </c>
      <c r="N40" s="148">
        <v>0.20824910963638868</v>
      </c>
      <c r="O40" s="148">
        <v>0.21604817056941023</v>
      </c>
      <c r="P40" s="148">
        <v>0.2215992761972912</v>
      </c>
      <c r="Q40" s="148">
        <v>0.21204102962066329</v>
      </c>
      <c r="R40" s="148">
        <v>0.20662196210745298</v>
      </c>
      <c r="S40" s="148">
        <v>0.19147546501683757</v>
      </c>
      <c r="T40" s="148">
        <v>0.19104570434444704</v>
      </c>
      <c r="U40" s="148">
        <v>0.19000715574913787</v>
      </c>
      <c r="V40" s="148">
        <v>0.18711076382590067</v>
      </c>
      <c r="W40" s="148">
        <v>0.19485607633555796</v>
      </c>
      <c r="X40" s="148">
        <v>0.17523482985287439</v>
      </c>
      <c r="Y40" s="148">
        <v>0.1757681453016525</v>
      </c>
      <c r="Z40" s="148">
        <v>0.17643448219834218</v>
      </c>
      <c r="AA40" s="148">
        <v>0.11202545380587171</v>
      </c>
      <c r="AB40" s="148">
        <v>0.10841062855372099</v>
      </c>
    </row>
    <row r="41" spans="2:28" x14ac:dyDescent="0.3">
      <c r="B41" s="20" t="s">
        <v>17</v>
      </c>
      <c r="C41" s="148" t="s">
        <v>83</v>
      </c>
      <c r="D41" s="148">
        <v>1.2719717492485612E-3</v>
      </c>
      <c r="E41" s="148">
        <v>4.2186489173490164E-3</v>
      </c>
      <c r="F41" s="148">
        <v>1.6368777165984384E-2</v>
      </c>
      <c r="G41" s="148">
        <v>2.3328655427491417E-2</v>
      </c>
      <c r="H41" s="148">
        <v>3.1315706647377289E-2</v>
      </c>
      <c r="I41" s="148">
        <v>3.6290313908495304E-2</v>
      </c>
      <c r="J41" s="148">
        <v>3.9792724931647185E-2</v>
      </c>
      <c r="K41" s="148">
        <v>5.3587777317654975E-2</v>
      </c>
      <c r="L41" s="148">
        <v>6.7030798509439979E-2</v>
      </c>
      <c r="M41" s="148">
        <v>7.4233838460489573E-2</v>
      </c>
      <c r="N41" s="148">
        <v>8.1176765842930793E-2</v>
      </c>
      <c r="O41" s="148">
        <v>9.1635208877953414E-2</v>
      </c>
      <c r="P41" s="148">
        <v>9.3190880079038543E-2</v>
      </c>
      <c r="Q41" s="148">
        <v>9.3593345744415288E-2</v>
      </c>
      <c r="R41" s="148">
        <v>0.10410484323478746</v>
      </c>
      <c r="S41" s="148">
        <v>0.1055693306006784</v>
      </c>
      <c r="T41" s="148">
        <v>0.10602356178177517</v>
      </c>
      <c r="U41" s="148">
        <v>0.11095724875134574</v>
      </c>
      <c r="V41" s="148">
        <v>0.1048547266023193</v>
      </c>
      <c r="W41" s="148">
        <v>0.1126075634987226</v>
      </c>
      <c r="X41" s="148">
        <v>0.1087041023116518</v>
      </c>
      <c r="Y41" s="148">
        <v>0.10769295095117988</v>
      </c>
      <c r="Z41" s="148">
        <v>0.10360892183859742</v>
      </c>
      <c r="AA41" s="148">
        <v>2.9794845552627167E-2</v>
      </c>
      <c r="AB41" s="148">
        <v>2.8675492242987256E-2</v>
      </c>
    </row>
    <row r="42" spans="2:28" x14ac:dyDescent="0.3">
      <c r="B42" s="29" t="s">
        <v>18</v>
      </c>
      <c r="C42" s="148" t="s">
        <v>83</v>
      </c>
      <c r="D42" s="148" t="s">
        <v>83</v>
      </c>
      <c r="E42" s="148" t="s">
        <v>83</v>
      </c>
      <c r="F42" s="148" t="s">
        <v>83</v>
      </c>
      <c r="G42" s="148" t="s">
        <v>83</v>
      </c>
      <c r="H42" s="148" t="s">
        <v>83</v>
      </c>
      <c r="I42" s="148" t="s">
        <v>83</v>
      </c>
      <c r="J42" s="148" t="s">
        <v>83</v>
      </c>
      <c r="K42" s="148" t="s">
        <v>83</v>
      </c>
      <c r="L42" s="148" t="s">
        <v>83</v>
      </c>
      <c r="M42" s="148" t="s">
        <v>83</v>
      </c>
      <c r="N42" s="148" t="s">
        <v>83</v>
      </c>
      <c r="O42" s="148" t="s">
        <v>83</v>
      </c>
      <c r="P42" s="148" t="s">
        <v>83</v>
      </c>
      <c r="Q42" s="148" t="s">
        <v>83</v>
      </c>
      <c r="R42" s="148" t="s">
        <v>83</v>
      </c>
      <c r="S42" s="148" t="s">
        <v>83</v>
      </c>
      <c r="T42" s="148" t="s">
        <v>83</v>
      </c>
      <c r="U42" s="148" t="s">
        <v>83</v>
      </c>
      <c r="V42" s="148" t="s">
        <v>83</v>
      </c>
      <c r="W42" s="148">
        <v>0</v>
      </c>
      <c r="X42" s="148">
        <v>0</v>
      </c>
      <c r="Y42" s="148">
        <v>0</v>
      </c>
      <c r="Z42" s="148">
        <v>7.6512524331702231E-5</v>
      </c>
      <c r="AA42" s="148">
        <v>0</v>
      </c>
      <c r="AB42" s="148">
        <v>0</v>
      </c>
    </row>
    <row r="43" spans="2:28" x14ac:dyDescent="0.3">
      <c r="B43" s="135" t="s">
        <v>24</v>
      </c>
      <c r="C43" s="149">
        <v>0.9757775077253189</v>
      </c>
      <c r="D43" s="149">
        <v>0.78603891325045649</v>
      </c>
      <c r="E43" s="149">
        <v>0.68523743887868582</v>
      </c>
      <c r="F43" s="149">
        <v>0.60966599898515883</v>
      </c>
      <c r="G43" s="149">
        <v>0.55583763656339003</v>
      </c>
      <c r="H43" s="149">
        <v>0.50050308446171821</v>
      </c>
      <c r="I43" s="149">
        <v>0.48504973312684385</v>
      </c>
      <c r="J43" s="149">
        <v>0.4235993516884306</v>
      </c>
      <c r="K43" s="149">
        <v>0.3450354812768518</v>
      </c>
      <c r="L43" s="149">
        <v>0.25170298088782261</v>
      </c>
      <c r="M43" s="149">
        <v>0.20461018978037376</v>
      </c>
      <c r="N43" s="149">
        <v>0.17715666958619017</v>
      </c>
      <c r="O43" s="149">
        <v>0.14502620524728832</v>
      </c>
      <c r="P43" s="149">
        <v>0.11584726813213628</v>
      </c>
      <c r="Q43" s="149">
        <v>9.5593671156020257E-2</v>
      </c>
      <c r="R43" s="149">
        <v>8.1679948646393621E-2</v>
      </c>
      <c r="S43" s="149">
        <v>6.2562803778368578E-2</v>
      </c>
      <c r="T43" s="149">
        <v>4.6102484333388087E-2</v>
      </c>
      <c r="U43" s="149">
        <v>3.0391172036720652E-2</v>
      </c>
      <c r="V43" s="149">
        <v>2.254154758807303E-2</v>
      </c>
      <c r="W43" s="149">
        <v>1.5134090850054948E-2</v>
      </c>
      <c r="X43" s="149">
        <v>1.1908814856203294E-2</v>
      </c>
      <c r="Y43" s="149">
        <v>1.0128825989112696E-2</v>
      </c>
      <c r="Z43" s="149">
        <v>8.4404532270814965E-3</v>
      </c>
      <c r="AA43" s="149">
        <v>5.9740605160283596E-3</v>
      </c>
      <c r="AB43" s="149">
        <v>4.8836281996783304E-3</v>
      </c>
    </row>
    <row r="44" spans="2:28" x14ac:dyDescent="0.3">
      <c r="B44" s="25" t="s">
        <v>16</v>
      </c>
      <c r="C44" s="150">
        <v>0.97464163309485652</v>
      </c>
      <c r="D44" s="150">
        <v>0.80639646790265229</v>
      </c>
      <c r="E44" s="150">
        <v>0.68824582673202817</v>
      </c>
      <c r="F44" s="150">
        <v>0.60812594785340546</v>
      </c>
      <c r="G44" s="150">
        <v>0.53841805456394298</v>
      </c>
      <c r="H44" s="150">
        <v>0.46435119158962262</v>
      </c>
      <c r="I44" s="150">
        <v>0.43751526205163277</v>
      </c>
      <c r="J44" s="150">
        <v>0.37757805100608338</v>
      </c>
      <c r="K44" s="150">
        <v>0.30585200797630074</v>
      </c>
      <c r="L44" s="150">
        <v>0.22209810200905358</v>
      </c>
      <c r="M44" s="150">
        <v>0.17742369959534482</v>
      </c>
      <c r="N44" s="150">
        <v>0.15671365344248114</v>
      </c>
      <c r="O44" s="150">
        <v>0.12357697388246648</v>
      </c>
      <c r="P44" s="150">
        <v>9.7817233104289372E-2</v>
      </c>
      <c r="Q44" s="150">
        <v>8.0997686021209769E-2</v>
      </c>
      <c r="R44" s="150">
        <v>7.0691842726380225E-2</v>
      </c>
      <c r="S44" s="150">
        <v>5.3410200977928562E-2</v>
      </c>
      <c r="T44" s="150">
        <v>3.9696572012692874E-2</v>
      </c>
      <c r="U44" s="150">
        <v>2.4859489763940732E-2</v>
      </c>
      <c r="V44" s="150">
        <v>1.8306714067042779E-2</v>
      </c>
      <c r="W44" s="150">
        <v>1.2588528329440452E-2</v>
      </c>
      <c r="X44" s="150">
        <v>8.6789508887073659E-3</v>
      </c>
      <c r="Y44" s="150">
        <v>6.9833448773605313E-3</v>
      </c>
      <c r="Z44" s="150">
        <v>5.2799481055320974E-3</v>
      </c>
      <c r="AA44" s="150">
        <v>2.6948606520467064E-3</v>
      </c>
      <c r="AB44" s="150">
        <v>2.2510119668526017E-3</v>
      </c>
    </row>
    <row r="45" spans="2:28" x14ac:dyDescent="0.3">
      <c r="B45" s="25" t="s">
        <v>17</v>
      </c>
      <c r="C45" s="150">
        <v>0.97965967230745754</v>
      </c>
      <c r="D45" s="150">
        <v>0.71752243631199397</v>
      </c>
      <c r="E45" s="150">
        <v>0.67594531222733345</v>
      </c>
      <c r="F45" s="150">
        <v>0.61403264210745556</v>
      </c>
      <c r="G45" s="150">
        <v>0.59788071508974372</v>
      </c>
      <c r="H45" s="150">
        <v>0.58264633506909536</v>
      </c>
      <c r="I45" s="150">
        <v>0.58539750098156684</v>
      </c>
      <c r="J45" s="150">
        <v>0.51950152658494542</v>
      </c>
      <c r="K45" s="150">
        <v>0.43041922575804892</v>
      </c>
      <c r="L45" s="150">
        <v>0.31447171428429294</v>
      </c>
      <c r="M45" s="150">
        <v>0.26518427187946803</v>
      </c>
      <c r="N45" s="150">
        <v>0.22489429831088908</v>
      </c>
      <c r="O45" s="150">
        <v>0.19355274175958928</v>
      </c>
      <c r="P45" s="150">
        <v>0.15929456171184314</v>
      </c>
      <c r="Q45" s="150">
        <v>0.12836162806107138</v>
      </c>
      <c r="R45" s="150">
        <v>0.10891505770244335</v>
      </c>
      <c r="S45" s="150">
        <v>8.5189354122699165E-2</v>
      </c>
      <c r="T45" s="150">
        <v>6.0334295883241087E-2</v>
      </c>
      <c r="U45" s="150">
        <v>4.2302121485374357E-2</v>
      </c>
      <c r="V45" s="150">
        <v>3.1721383853597372E-2</v>
      </c>
      <c r="W45" s="150">
        <v>2.1274904922065532E-2</v>
      </c>
      <c r="X45" s="150">
        <v>1.9169432269742603E-2</v>
      </c>
      <c r="Y45" s="150">
        <v>1.6126714246214768E-2</v>
      </c>
      <c r="Z45" s="150">
        <v>1.540256341123478E-2</v>
      </c>
      <c r="AA45" s="150">
        <v>3.2791998639816532E-3</v>
      </c>
      <c r="AB45" s="150">
        <v>2.6326162328257283E-3</v>
      </c>
    </row>
    <row r="46" spans="2:28" x14ac:dyDescent="0.3">
      <c r="B46" s="137" t="s">
        <v>114</v>
      </c>
      <c r="C46" s="147">
        <v>2.4222492274681023E-2</v>
      </c>
      <c r="D46" s="147">
        <v>0.19294750579258155</v>
      </c>
      <c r="E46" s="147">
        <v>0.27071208668504643</v>
      </c>
      <c r="F46" s="147">
        <v>0.31621269209527381</v>
      </c>
      <c r="G46" s="147">
        <v>0.35258027364726108</v>
      </c>
      <c r="H46" s="147">
        <v>0.39091551391841095</v>
      </c>
      <c r="I46" s="147">
        <v>0.38334162789375908</v>
      </c>
      <c r="J46" s="147">
        <v>0.42803875874989611</v>
      </c>
      <c r="K46" s="147">
        <v>0.49004279156890196</v>
      </c>
      <c r="L46" s="147">
        <v>0.54043415490980895</v>
      </c>
      <c r="M46" s="147">
        <v>0.57133398075734776</v>
      </c>
      <c r="N46" s="147">
        <v>0.57387162638440647</v>
      </c>
      <c r="O46" s="147">
        <v>0.5720188090129632</v>
      </c>
      <c r="P46" s="147">
        <v>0.5479635362680978</v>
      </c>
      <c r="Q46" s="147">
        <v>0.53145319548491854</v>
      </c>
      <c r="R46" s="147">
        <v>0.51156181087012687</v>
      </c>
      <c r="S46" s="147">
        <v>0.50008710470514672</v>
      </c>
      <c r="T46" s="147">
        <v>0.48960533529086731</v>
      </c>
      <c r="U46" s="147">
        <v>0.49312796089613953</v>
      </c>
      <c r="V46" s="147">
        <v>0.48961081317627597</v>
      </c>
      <c r="W46" s="147">
        <v>0.46156536635910239</v>
      </c>
      <c r="X46" s="147">
        <v>0.44836179823017352</v>
      </c>
      <c r="Y46" s="147">
        <v>0.42521288068458007</v>
      </c>
      <c r="Z46" s="147">
        <v>0.42989702395542251</v>
      </c>
      <c r="AA46" s="147">
        <v>0.43085501011652361</v>
      </c>
      <c r="AB46" s="147">
        <v>0.41674307512746073</v>
      </c>
    </row>
    <row r="47" spans="2:28" x14ac:dyDescent="0.3">
      <c r="B47" s="29" t="s">
        <v>16</v>
      </c>
      <c r="C47" s="148">
        <v>2.5358366905143436E-2</v>
      </c>
      <c r="D47" s="148">
        <v>0.16672434178149745</v>
      </c>
      <c r="E47" s="148">
        <v>0.25480788019258527</v>
      </c>
      <c r="F47" s="148">
        <v>0.29738430894389872</v>
      </c>
      <c r="G47" s="148">
        <v>0.34220931136977084</v>
      </c>
      <c r="H47" s="148">
        <v>0.39359365544189195</v>
      </c>
      <c r="I47" s="148">
        <v>0.38607042481845749</v>
      </c>
      <c r="J47" s="148">
        <v>0.42274564748726057</v>
      </c>
      <c r="K47" s="148">
        <v>0.47936179288752523</v>
      </c>
      <c r="L47" s="148">
        <v>0.50804678847748552</v>
      </c>
      <c r="M47" s="148">
        <v>0.53871508806985802</v>
      </c>
      <c r="N47" s="148">
        <v>0.53267236879956981</v>
      </c>
      <c r="O47" s="148">
        <v>0.53677918075306452</v>
      </c>
      <c r="P47" s="148">
        <v>0.51751803039618316</v>
      </c>
      <c r="Q47" s="148">
        <v>0.49001797639679556</v>
      </c>
      <c r="R47" s="148">
        <v>0.47381365945705117</v>
      </c>
      <c r="S47" s="148">
        <v>0.46578063315707402</v>
      </c>
      <c r="T47" s="148">
        <v>0.45097438242073468</v>
      </c>
      <c r="U47" s="148">
        <v>0.45326923089567406</v>
      </c>
      <c r="V47" s="148">
        <v>0.44991481952728279</v>
      </c>
      <c r="W47" s="148">
        <v>0.42911309645631168</v>
      </c>
      <c r="X47" s="148">
        <v>0.41171404652769805</v>
      </c>
      <c r="Y47" s="148">
        <v>0.37409103950621214</v>
      </c>
      <c r="Z47" s="148">
        <v>0.39424864924520481</v>
      </c>
      <c r="AA47" s="148">
        <v>0.2700779315334233</v>
      </c>
      <c r="AB47" s="148">
        <v>0.27432273351590719</v>
      </c>
    </row>
    <row r="48" spans="2:28" x14ac:dyDescent="0.3">
      <c r="B48" s="29" t="s">
        <v>17</v>
      </c>
      <c r="C48" s="148">
        <v>2.0340327692542483E-2</v>
      </c>
      <c r="D48" s="148">
        <v>0.28120559193875755</v>
      </c>
      <c r="E48" s="148">
        <v>0.31983603885531758</v>
      </c>
      <c r="F48" s="148">
        <v>0.36959847137022739</v>
      </c>
      <c r="G48" s="148">
        <v>0.37761113727190004</v>
      </c>
      <c r="H48" s="148">
        <v>0.38483032078333362</v>
      </c>
      <c r="I48" s="148">
        <v>0.37758099410256662</v>
      </c>
      <c r="J48" s="148">
        <v>0.43906888772342817</v>
      </c>
      <c r="K48" s="148">
        <v>0.51331749351325096</v>
      </c>
      <c r="L48" s="148">
        <v>0.60896241319102307</v>
      </c>
      <c r="M48" s="148">
        <v>0.64391815240587802</v>
      </c>
      <c r="N48" s="148">
        <v>0.66991445081222989</v>
      </c>
      <c r="O48" s="148">
        <v>0.65170169333814132</v>
      </c>
      <c r="P48" s="148">
        <v>0.62127493973277892</v>
      </c>
      <c r="Q48" s="148">
        <v>0.62440660162794559</v>
      </c>
      <c r="R48" s="148">
        <v>0.60492880180798592</v>
      </c>
      <c r="S48" s="148">
        <v>0.58480973092922117</v>
      </c>
      <c r="T48" s="148">
        <v>0.57533817265839227</v>
      </c>
      <c r="U48" s="148">
        <v>0.57885452951713023</v>
      </c>
      <c r="V48" s="148">
        <v>0.57561273066738805</v>
      </c>
      <c r="W48" s="148">
        <v>0.53975507046179949</v>
      </c>
      <c r="X48" s="148">
        <v>0.53057451831880287</v>
      </c>
      <c r="Y48" s="148">
        <v>0.52258912515746081</v>
      </c>
      <c r="Z48" s="148">
        <v>0.50832324197328571</v>
      </c>
      <c r="AA48" s="148">
        <v>0.16072918327449573</v>
      </c>
      <c r="AB48" s="148">
        <v>0.14232936966231749</v>
      </c>
    </row>
    <row r="49" spans="2:28" x14ac:dyDescent="0.3">
      <c r="B49" s="29" t="s">
        <v>18</v>
      </c>
      <c r="C49" s="148" t="s">
        <v>83</v>
      </c>
      <c r="D49" s="148" t="s">
        <v>83</v>
      </c>
      <c r="E49" s="148" t="s">
        <v>83</v>
      </c>
      <c r="F49" s="148" t="s">
        <v>83</v>
      </c>
      <c r="G49" s="148" t="s">
        <v>83</v>
      </c>
      <c r="H49" s="148" t="s">
        <v>83</v>
      </c>
      <c r="I49" s="148" t="s">
        <v>83</v>
      </c>
      <c r="J49" s="148" t="s">
        <v>83</v>
      </c>
      <c r="K49" s="148" t="s">
        <v>83</v>
      </c>
      <c r="L49" s="148">
        <v>1</v>
      </c>
      <c r="M49" s="148">
        <v>1</v>
      </c>
      <c r="N49" s="148">
        <v>1</v>
      </c>
      <c r="O49" s="148">
        <v>1</v>
      </c>
      <c r="P49" s="148">
        <v>1</v>
      </c>
      <c r="Q49" s="148">
        <v>1</v>
      </c>
      <c r="R49" s="148">
        <v>1</v>
      </c>
      <c r="S49" s="148">
        <v>0.99987134530529342</v>
      </c>
      <c r="T49" s="148">
        <v>1</v>
      </c>
      <c r="U49" s="148">
        <v>0.68645583939125798</v>
      </c>
      <c r="V49" s="148">
        <v>0.67787006168910946</v>
      </c>
      <c r="W49" s="148">
        <v>0.85307146013752322</v>
      </c>
      <c r="X49" s="148">
        <v>0.86212837323256308</v>
      </c>
      <c r="Y49" s="148">
        <v>0.65304699066145666</v>
      </c>
      <c r="Z49" s="148">
        <v>0.79057162280870863</v>
      </c>
      <c r="AA49" s="148">
        <v>4.789530860454318E-5</v>
      </c>
      <c r="AB49" s="148">
        <v>9.0971949236064474E-5</v>
      </c>
    </row>
    <row r="50" spans="2:28" x14ac:dyDescent="0.3">
      <c r="B50" s="136" t="s">
        <v>94</v>
      </c>
      <c r="C50" s="149" t="s">
        <v>83</v>
      </c>
      <c r="D50" s="149" t="s">
        <v>83</v>
      </c>
      <c r="E50" s="149" t="s">
        <v>83</v>
      </c>
      <c r="F50" s="149" t="s">
        <v>83</v>
      </c>
      <c r="G50" s="149" t="s">
        <v>83</v>
      </c>
      <c r="H50" s="149">
        <v>2.3286242951543394E-3</v>
      </c>
      <c r="I50" s="149">
        <v>1.3895373006183405E-2</v>
      </c>
      <c r="J50" s="149">
        <v>2.2607280752545349E-2</v>
      </c>
      <c r="K50" s="149">
        <v>2.4377095650276685E-2</v>
      </c>
      <c r="L50" s="149">
        <v>3.7408464383174571E-2</v>
      </c>
      <c r="M50" s="149">
        <v>4.3766054691462747E-2</v>
      </c>
      <c r="N50" s="149">
        <v>5.8265950435722774E-2</v>
      </c>
      <c r="O50" s="149">
        <v>8.9541005737826918E-2</v>
      </c>
      <c r="P50" s="149">
        <v>0.13962037468528804</v>
      </c>
      <c r="Q50" s="149">
        <v>0.18760180704107868</v>
      </c>
      <c r="R50" s="149">
        <v>0.22211742970665088</v>
      </c>
      <c r="S50" s="149">
        <v>0.26354141086347255</v>
      </c>
      <c r="T50" s="149">
        <v>0.29272437195722867</v>
      </c>
      <c r="U50" s="149">
        <v>0.30502458935057625</v>
      </c>
      <c r="V50" s="149">
        <v>0.32111806717909991</v>
      </c>
      <c r="W50" s="149">
        <v>0.34131338265410566</v>
      </c>
      <c r="X50" s="149">
        <v>0.36117605339003633</v>
      </c>
      <c r="Y50" s="149">
        <v>0.38102005753237733</v>
      </c>
      <c r="Z50" s="149">
        <v>0.36758243627906662</v>
      </c>
      <c r="AA50" s="149">
        <v>0.37566070466475571</v>
      </c>
      <c r="AB50" s="149">
        <v>0.39128348553519443</v>
      </c>
    </row>
    <row r="51" spans="2:28" x14ac:dyDescent="0.3">
      <c r="B51" s="25" t="s">
        <v>16</v>
      </c>
      <c r="C51" s="149" t="s">
        <v>83</v>
      </c>
      <c r="D51" s="149" t="s">
        <v>83</v>
      </c>
      <c r="E51" s="149" t="s">
        <v>83</v>
      </c>
      <c r="F51" s="149" t="s">
        <v>83</v>
      </c>
      <c r="G51" s="149" t="s">
        <v>83</v>
      </c>
      <c r="H51" s="150">
        <v>3.3502879683582768E-3</v>
      </c>
      <c r="I51" s="150">
        <v>2.0477574288407595E-2</v>
      </c>
      <c r="J51" s="150">
        <v>3.3449697295427336E-2</v>
      </c>
      <c r="K51" s="150">
        <v>3.5535800067616717E-2</v>
      </c>
      <c r="L51" s="150">
        <v>5.4944382984823875E-2</v>
      </c>
      <c r="M51" s="150">
        <v>6.2963867363653434E-2</v>
      </c>
      <c r="N51" s="150">
        <v>7.9164751510905268E-2</v>
      </c>
      <c r="O51" s="150">
        <v>0.10420747605449071</v>
      </c>
      <c r="P51" s="150">
        <v>0.14659856672231089</v>
      </c>
      <c r="Q51" s="150">
        <v>0.2035957995295388</v>
      </c>
      <c r="R51" s="150">
        <v>0.23901740537214847</v>
      </c>
      <c r="S51" s="150">
        <v>0.28023630652231402</v>
      </c>
      <c r="T51" s="150">
        <v>0.30918613212414414</v>
      </c>
      <c r="U51" s="150">
        <v>0.32301474531771202</v>
      </c>
      <c r="V51" s="150">
        <v>0.33705621158375071</v>
      </c>
      <c r="W51" s="150">
        <v>0.34799151251377314</v>
      </c>
      <c r="X51" s="150">
        <v>0.37051986410728532</v>
      </c>
      <c r="Y51" s="150">
        <v>0.39621398683758863</v>
      </c>
      <c r="Z51" s="150">
        <v>0.36632311797526412</v>
      </c>
      <c r="AA51" s="150">
        <v>0.26150728728754452</v>
      </c>
      <c r="AB51" s="150">
        <v>0.26919749844968421</v>
      </c>
    </row>
    <row r="52" spans="2:28" x14ac:dyDescent="0.3">
      <c r="B52" s="25" t="s">
        <v>17</v>
      </c>
      <c r="C52" s="149" t="s">
        <v>83</v>
      </c>
      <c r="D52" s="149" t="s">
        <v>83</v>
      </c>
      <c r="E52" s="149" t="s">
        <v>83</v>
      </c>
      <c r="F52" s="149" t="s">
        <v>83</v>
      </c>
      <c r="G52" s="149" t="s">
        <v>83</v>
      </c>
      <c r="H52" s="150">
        <v>7.2306286771428737E-6</v>
      </c>
      <c r="I52" s="150">
        <v>0</v>
      </c>
      <c r="J52" s="150">
        <v>1.3149074837567725E-5</v>
      </c>
      <c r="K52" s="150">
        <v>6.1436867216110839E-5</v>
      </c>
      <c r="L52" s="150">
        <v>2.6404642135591016E-4</v>
      </c>
      <c r="M52" s="150">
        <v>1.0177027523056248E-3</v>
      </c>
      <c r="N52" s="150">
        <v>9.5140777144274505E-3</v>
      </c>
      <c r="O52" s="150">
        <v>5.6371878152352221E-2</v>
      </c>
      <c r="P52" s="150">
        <v>0.1228201875778929</v>
      </c>
      <c r="Q52" s="150">
        <v>0.15172242186021778</v>
      </c>
      <c r="R52" s="150">
        <v>0.18031758576718812</v>
      </c>
      <c r="S52" s="150">
        <v>0.22231442398397422</v>
      </c>
      <c r="T52" s="150">
        <v>0.25619995328338702</v>
      </c>
      <c r="U52" s="150">
        <v>0.26630926869507915</v>
      </c>
      <c r="V52" s="150">
        <v>0.28657885258971166</v>
      </c>
      <c r="W52" s="150">
        <v>0.32524212533447266</v>
      </c>
      <c r="X52" s="150">
        <v>0.34025138309326786</v>
      </c>
      <c r="Y52" s="150">
        <v>0.35206997156419534</v>
      </c>
      <c r="Z52" s="150">
        <v>0.37039107376746261</v>
      </c>
      <c r="AA52" s="150">
        <v>0.11413850122785626</v>
      </c>
      <c r="AB52" s="150">
        <v>0.12204120418153677</v>
      </c>
    </row>
    <row r="53" spans="2:28" x14ac:dyDescent="0.3">
      <c r="B53" s="25" t="s">
        <v>18</v>
      </c>
      <c r="C53" s="150" t="s">
        <v>83</v>
      </c>
      <c r="D53" s="150" t="s">
        <v>83</v>
      </c>
      <c r="E53" s="150" t="s">
        <v>83</v>
      </c>
      <c r="F53" s="150" t="s">
        <v>83</v>
      </c>
      <c r="G53" s="150" t="s">
        <v>83</v>
      </c>
      <c r="H53" s="150" t="s">
        <v>83</v>
      </c>
      <c r="I53" s="150" t="s">
        <v>83</v>
      </c>
      <c r="J53" s="150" t="s">
        <v>83</v>
      </c>
      <c r="K53" s="150" t="s">
        <v>83</v>
      </c>
      <c r="L53" s="150" t="s">
        <v>83</v>
      </c>
      <c r="M53" s="150" t="s">
        <v>83</v>
      </c>
      <c r="N53" s="150" t="s">
        <v>83</v>
      </c>
      <c r="O53" s="150" t="s">
        <v>83</v>
      </c>
      <c r="P53" s="150" t="s">
        <v>83</v>
      </c>
      <c r="Q53" s="150" t="s">
        <v>83</v>
      </c>
      <c r="R53" s="150" t="s">
        <v>83</v>
      </c>
      <c r="S53" s="150">
        <v>1.2865469470649406E-4</v>
      </c>
      <c r="T53" s="150">
        <v>0</v>
      </c>
      <c r="U53" s="150">
        <v>0.31354416060874196</v>
      </c>
      <c r="V53" s="150">
        <v>0.3221299383108906</v>
      </c>
      <c r="W53" s="150">
        <v>0.14692853986247684</v>
      </c>
      <c r="X53" s="150">
        <v>0.13787162676743689</v>
      </c>
      <c r="Y53" s="150">
        <v>0.34695300933854339</v>
      </c>
      <c r="Z53" s="150">
        <v>0.20935186466695963</v>
      </c>
      <c r="AA53" s="150">
        <v>1.4916149354883373E-5</v>
      </c>
      <c r="AB53" s="150">
        <v>4.4782903973407684E-5</v>
      </c>
    </row>
    <row r="54" spans="2:28" x14ac:dyDescent="0.3">
      <c r="B54" s="38" t="s">
        <v>98</v>
      </c>
      <c r="C54" s="147">
        <v>0</v>
      </c>
      <c r="D54" s="147">
        <v>1.0364579882328283E-5</v>
      </c>
      <c r="E54" s="147">
        <v>2.7456186446986725E-3</v>
      </c>
      <c r="F54" s="147">
        <v>6.8156927058563629E-3</v>
      </c>
      <c r="G54" s="147">
        <v>1.3060204310645345E-2</v>
      </c>
      <c r="H54" s="147">
        <v>1.6476472685887606E-2</v>
      </c>
      <c r="I54" s="147">
        <v>1.7709343724662981E-2</v>
      </c>
      <c r="J54" s="147">
        <v>2.2988095977855727E-2</v>
      </c>
      <c r="K54" s="147">
        <v>2.5367257180680287E-2</v>
      </c>
      <c r="L54" s="147">
        <v>2.364187833089117E-2</v>
      </c>
      <c r="M54" s="147">
        <v>2.0567822037524778E-2</v>
      </c>
      <c r="N54" s="147">
        <v>2.0588918753050123E-2</v>
      </c>
      <c r="O54" s="147">
        <v>1.5509935522769119E-2</v>
      </c>
      <c r="P54" s="147">
        <v>1.2639436495047323E-2</v>
      </c>
      <c r="Q54" s="147">
        <v>9.8237604267257684E-3</v>
      </c>
      <c r="R54" s="147">
        <v>7.5093286757393369E-3</v>
      </c>
      <c r="S54" s="147">
        <v>7.0433000529195478E-3</v>
      </c>
      <c r="T54" s="147">
        <v>6.8250374306523288E-3</v>
      </c>
      <c r="U54" s="147">
        <v>6.3047446989004221E-3</v>
      </c>
      <c r="V54" s="147">
        <v>4.9183411079179677E-3</v>
      </c>
      <c r="W54" s="147">
        <v>5.1231971639531951E-3</v>
      </c>
      <c r="X54" s="147">
        <v>4.6124553497849177E-3</v>
      </c>
      <c r="Y54" s="147">
        <v>3.9949503011807693E-3</v>
      </c>
      <c r="Z54" s="147">
        <v>4.2837145747467694E-3</v>
      </c>
      <c r="AA54" s="147">
        <v>3.907675009740476E-3</v>
      </c>
      <c r="AB54" s="147">
        <v>4.0817787386259506E-3</v>
      </c>
    </row>
    <row r="55" spans="2:28" x14ac:dyDescent="0.3">
      <c r="B55" s="29" t="s">
        <v>16</v>
      </c>
      <c r="C55" s="148">
        <v>0</v>
      </c>
      <c r="D55" s="148">
        <v>1.3444094633080151E-5</v>
      </c>
      <c r="E55" s="148">
        <v>3.6345309562220386E-3</v>
      </c>
      <c r="F55" s="148">
        <v>9.2194492201903306E-3</v>
      </c>
      <c r="G55" s="148">
        <v>1.7982703944068288E-2</v>
      </c>
      <c r="H55" s="148">
        <v>2.3199589810480894E-2</v>
      </c>
      <c r="I55" s="148">
        <v>2.575184956713485E-2</v>
      </c>
      <c r="J55" s="148">
        <v>3.3240384359106312E-2</v>
      </c>
      <c r="K55" s="148">
        <v>3.5808928991146974E-2</v>
      </c>
      <c r="L55" s="148">
        <v>3.0427196135242824E-2</v>
      </c>
      <c r="M55" s="148">
        <v>2.2779112826325033E-2</v>
      </c>
      <c r="N55" s="148">
        <v>2.3200116610655252E-2</v>
      </c>
      <c r="O55" s="148">
        <v>1.9388198740567925E-2</v>
      </c>
      <c r="P55" s="148">
        <v>1.6466893579925576E-2</v>
      </c>
      <c r="Q55" s="148">
        <v>1.3347508431792695E-2</v>
      </c>
      <c r="R55" s="148">
        <v>9.8420721050058897E-3</v>
      </c>
      <c r="S55" s="148">
        <v>9.0369600891297332E-3</v>
      </c>
      <c r="T55" s="148">
        <v>8.9511929282246952E-3</v>
      </c>
      <c r="U55" s="148">
        <v>8.5025145989780209E-3</v>
      </c>
      <c r="V55" s="148">
        <v>6.6195370906701389E-3</v>
      </c>
      <c r="W55" s="148">
        <v>6.7835405635748884E-3</v>
      </c>
      <c r="X55" s="148">
        <v>6.0871257497827954E-3</v>
      </c>
      <c r="Y55" s="148">
        <v>5.2933827385913818E-3</v>
      </c>
      <c r="Z55" s="148">
        <v>5.1966308774490082E-3</v>
      </c>
      <c r="AA55" s="148">
        <v>3.1330356342349004E-3</v>
      </c>
      <c r="AB55" s="148">
        <v>3.3727313463169897E-3</v>
      </c>
    </row>
    <row r="56" spans="2:28" x14ac:dyDescent="0.3">
      <c r="B56" s="29" t="s">
        <v>17</v>
      </c>
      <c r="C56" s="148" t="s">
        <v>83</v>
      </c>
      <c r="D56" s="148" t="s">
        <v>83</v>
      </c>
      <c r="E56" s="148">
        <v>0</v>
      </c>
      <c r="F56" s="148">
        <v>1.0935633263097602E-7</v>
      </c>
      <c r="G56" s="148">
        <v>1.1794922108648612E-3</v>
      </c>
      <c r="H56" s="148">
        <v>1.2004068715167394E-3</v>
      </c>
      <c r="I56" s="148">
        <v>7.3119100737123553E-4</v>
      </c>
      <c r="J56" s="148">
        <v>1.6237116851418394E-3</v>
      </c>
      <c r="K56" s="148">
        <v>2.6140665438291822E-3</v>
      </c>
      <c r="L56" s="148">
        <v>9.2710275938879157E-3</v>
      </c>
      <c r="M56" s="148">
        <v>1.5646034501858752E-2</v>
      </c>
      <c r="N56" s="148">
        <v>1.450040731952287E-2</v>
      </c>
      <c r="O56" s="148">
        <v>6.7384778719637699E-3</v>
      </c>
      <c r="P56" s="148">
        <v>3.4194308984464316E-3</v>
      </c>
      <c r="Q56" s="148">
        <v>1.9160027063500208E-3</v>
      </c>
      <c r="R56" s="148">
        <v>1.7337114875951407E-3</v>
      </c>
      <c r="S56" s="148">
        <v>2.117160363426995E-3</v>
      </c>
      <c r="T56" s="148">
        <v>2.1040163932046574E-3</v>
      </c>
      <c r="U56" s="148">
        <v>1.576831551070429E-3</v>
      </c>
      <c r="V56" s="148">
        <v>1.2323062869835236E-3</v>
      </c>
      <c r="W56" s="148">
        <v>1.120335782939825E-3</v>
      </c>
      <c r="X56" s="148">
        <v>1.3005640065347989E-3</v>
      </c>
      <c r="Y56" s="148">
        <v>1.5212380809493131E-3</v>
      </c>
      <c r="Z56" s="148">
        <v>2.2741990094195383E-3</v>
      </c>
      <c r="AA56" s="148">
        <v>7.7463937550557448E-4</v>
      </c>
      <c r="AB56" s="148">
        <v>7.0904739230896123E-4</v>
      </c>
    </row>
    <row r="57" spans="2:28" x14ac:dyDescent="0.3">
      <c r="B57" s="138" t="s">
        <v>90</v>
      </c>
      <c r="C57" s="149" t="s">
        <v>83</v>
      </c>
      <c r="D57" s="149" t="s">
        <v>83</v>
      </c>
      <c r="E57" s="149" t="s">
        <v>83</v>
      </c>
      <c r="F57" s="149" t="s">
        <v>83</v>
      </c>
      <c r="G57" s="149" t="s">
        <v>83</v>
      </c>
      <c r="H57" s="149" t="s">
        <v>83</v>
      </c>
      <c r="I57" s="149" t="s">
        <v>83</v>
      </c>
      <c r="J57" s="149" t="s">
        <v>83</v>
      </c>
      <c r="K57" s="149" t="s">
        <v>83</v>
      </c>
      <c r="L57" s="149" t="s">
        <v>83</v>
      </c>
      <c r="M57" s="149" t="s">
        <v>83</v>
      </c>
      <c r="N57" s="149" t="s">
        <v>83</v>
      </c>
      <c r="O57" s="149" t="s">
        <v>83</v>
      </c>
      <c r="P57" s="149" t="s">
        <v>83</v>
      </c>
      <c r="Q57" s="149" t="s">
        <v>83</v>
      </c>
      <c r="R57" s="149">
        <v>9.3016342155929774E-6</v>
      </c>
      <c r="S57" s="149">
        <v>4.3023196665666321E-5</v>
      </c>
      <c r="T57" s="149">
        <v>1.00677494537652E-4</v>
      </c>
      <c r="U57" s="149">
        <v>2.3679724287558216E-4</v>
      </c>
      <c r="V57" s="149">
        <v>6.7872013325099287E-4</v>
      </c>
      <c r="W57" s="149">
        <v>6.1262582916615134E-3</v>
      </c>
      <c r="X57" s="149">
        <v>1.9211851853889138E-2</v>
      </c>
      <c r="Y57" s="149">
        <v>2.7315007477169483E-2</v>
      </c>
      <c r="Z57" s="149">
        <v>3.6114578228759707E-2</v>
      </c>
      <c r="AA57" s="149">
        <v>4.1782250334452826E-2</v>
      </c>
      <c r="AB57" s="149">
        <v>4.5921911602332395E-2</v>
      </c>
    </row>
    <row r="58" spans="2:28" x14ac:dyDescent="0.3">
      <c r="B58" s="139" t="s">
        <v>16</v>
      </c>
      <c r="C58" s="149" t="s">
        <v>83</v>
      </c>
      <c r="D58" s="149" t="s">
        <v>83</v>
      </c>
      <c r="E58" s="149" t="s">
        <v>83</v>
      </c>
      <c r="F58" s="149" t="s">
        <v>83</v>
      </c>
      <c r="G58" s="149" t="s">
        <v>83</v>
      </c>
      <c r="H58" s="149" t="s">
        <v>83</v>
      </c>
      <c r="I58" s="149" t="s">
        <v>83</v>
      </c>
      <c r="J58" s="149" t="s">
        <v>83</v>
      </c>
      <c r="K58" s="149" t="s">
        <v>83</v>
      </c>
      <c r="L58" s="149" t="s">
        <v>83</v>
      </c>
      <c r="M58" s="149" t="s">
        <v>83</v>
      </c>
      <c r="N58" s="149" t="s">
        <v>83</v>
      </c>
      <c r="O58" s="149" t="s">
        <v>83</v>
      </c>
      <c r="P58" s="149" t="s">
        <v>83</v>
      </c>
      <c r="Q58" s="149" t="s">
        <v>83</v>
      </c>
      <c r="R58" s="150">
        <v>1.3058231961168768E-5</v>
      </c>
      <c r="S58" s="150">
        <v>6.0434236716107434E-5</v>
      </c>
      <c r="T58" s="150">
        <v>1.460161697566682E-4</v>
      </c>
      <c r="U58" s="150">
        <v>3.4686367455720343E-4</v>
      </c>
      <c r="V58" s="150">
        <v>9.9195390535296237E-4</v>
      </c>
      <c r="W58" s="150">
        <v>8.6672458013418458E-3</v>
      </c>
      <c r="X58" s="150">
        <v>2.7765182873651983E-2</v>
      </c>
      <c r="Y58" s="150">
        <v>4.1650100738594951E-2</v>
      </c>
      <c r="Z58" s="150">
        <v>5.2517171598207818E-2</v>
      </c>
      <c r="AA58" s="150">
        <v>4.1782250334452826E-2</v>
      </c>
      <c r="AB58" s="150">
        <v>4.5921911602332395E-2</v>
      </c>
    </row>
    <row r="59" spans="2:28" ht="14.5" thickBot="1" x14ac:dyDescent="0.35">
      <c r="B59" s="36" t="s">
        <v>0</v>
      </c>
      <c r="C59" s="146">
        <v>0.99999999999999989</v>
      </c>
      <c r="D59" s="146">
        <v>0.99999999999999967</v>
      </c>
      <c r="E59" s="146">
        <v>1</v>
      </c>
      <c r="F59" s="146">
        <v>1</v>
      </c>
      <c r="G59" s="146">
        <v>1</v>
      </c>
      <c r="H59" s="146">
        <v>1</v>
      </c>
      <c r="I59" s="146">
        <v>1</v>
      </c>
      <c r="J59" s="146">
        <v>1</v>
      </c>
      <c r="K59" s="146">
        <v>1</v>
      </c>
      <c r="L59" s="146">
        <v>0.99999999999999989</v>
      </c>
      <c r="M59" s="146">
        <v>1</v>
      </c>
      <c r="N59" s="146">
        <v>1</v>
      </c>
      <c r="O59" s="146">
        <v>0.99999999999999989</v>
      </c>
      <c r="P59" s="146">
        <v>1.0000000000000002</v>
      </c>
      <c r="Q59" s="146">
        <v>1.0000000000000002</v>
      </c>
      <c r="R59" s="146">
        <v>1</v>
      </c>
      <c r="S59" s="146">
        <v>1</v>
      </c>
      <c r="T59" s="146">
        <v>0.99999999999999989</v>
      </c>
      <c r="U59" s="146">
        <v>0.99999999999999989</v>
      </c>
      <c r="V59" s="146">
        <v>1.0000000000000002</v>
      </c>
      <c r="W59" s="146">
        <v>1</v>
      </c>
      <c r="X59" s="146">
        <v>1</v>
      </c>
      <c r="Y59" s="146">
        <v>1</v>
      </c>
      <c r="Z59" s="146">
        <v>1</v>
      </c>
      <c r="AA59" s="146">
        <v>0.99999999999999978</v>
      </c>
      <c r="AB59" s="146">
        <v>0.99999999999999978</v>
      </c>
    </row>
    <row r="60" spans="2:28" ht="14.5" thickBot="1" x14ac:dyDescent="0.35">
      <c r="B60" s="36" t="s">
        <v>52</v>
      </c>
      <c r="C60" s="151" t="s">
        <v>83</v>
      </c>
      <c r="D60" s="151">
        <v>0.11434763185433394</v>
      </c>
      <c r="E60" s="151">
        <v>0.16782614676702834</v>
      </c>
      <c r="F60" s="151">
        <v>0.11016365248461124</v>
      </c>
      <c r="G60" s="151">
        <v>0.22344345745117167</v>
      </c>
      <c r="H60" s="151">
        <v>0.18530713304702751</v>
      </c>
      <c r="I60" s="151">
        <v>0.23022205001507112</v>
      </c>
      <c r="J60" s="151">
        <v>0.29864223410531143</v>
      </c>
      <c r="K60" s="151">
        <v>0.21844678405322582</v>
      </c>
      <c r="L60" s="151">
        <v>3.5156302497332481E-2</v>
      </c>
      <c r="M60" s="151">
        <v>0.10296952431796202</v>
      </c>
      <c r="N60" s="151">
        <v>7.7297899538463444E-2</v>
      </c>
      <c r="O60" s="151">
        <v>0.12590895140201064</v>
      </c>
      <c r="P60" s="151">
        <v>0.14342740074121596</v>
      </c>
      <c r="Q60" s="151">
        <v>0.20034852139330561</v>
      </c>
      <c r="R60" s="151">
        <v>0.11291796667476794</v>
      </c>
      <c r="S60" s="151">
        <v>0.18217498504114316</v>
      </c>
      <c r="T60" s="151">
        <v>9.021142022827533E-2</v>
      </c>
      <c r="U60" s="151">
        <v>1.6560824190990697E-2</v>
      </c>
      <c r="V60" s="151">
        <v>9.9393717015509031E-2</v>
      </c>
      <c r="W60" s="151">
        <v>-2.1538288428045171E-2</v>
      </c>
      <c r="X60" s="151">
        <v>0.20895852570008389</v>
      </c>
      <c r="Y60" s="151">
        <v>0.13046992366815813</v>
      </c>
      <c r="Z60" s="151">
        <v>3.2051176356536537E-2</v>
      </c>
      <c r="AA60" s="151">
        <v>0.10302454193957078</v>
      </c>
      <c r="AB60" s="184">
        <v>6.6949972296784788E-2</v>
      </c>
    </row>
    <row r="61" spans="2:28" x14ac:dyDescent="0.3">
      <c r="B61" s="153"/>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row>
    <row r="62" spans="2:28" x14ac:dyDescent="0.3">
      <c r="B62" s="241" t="s">
        <v>100</v>
      </c>
      <c r="C62" s="241"/>
      <c r="D62" s="241"/>
      <c r="E62" s="241"/>
      <c r="F62" s="77"/>
      <c r="G62" s="77"/>
      <c r="H62" s="77"/>
      <c r="I62" s="77"/>
      <c r="J62" s="77"/>
      <c r="K62" s="77"/>
      <c r="L62" s="77"/>
      <c r="M62" s="77"/>
      <c r="N62" s="77"/>
      <c r="O62" s="43"/>
      <c r="P62" s="16"/>
      <c r="Q62" s="16"/>
      <c r="R62" s="16"/>
      <c r="S62" s="16"/>
      <c r="T62" s="16"/>
      <c r="U62" s="16"/>
      <c r="V62" s="16"/>
      <c r="AA62" s="154"/>
      <c r="AB62" s="154"/>
    </row>
    <row r="63" spans="2:28" x14ac:dyDescent="0.3"/>
    <row r="64" spans="2:28" x14ac:dyDescent="0.3">
      <c r="B64" s="142" t="s">
        <v>136</v>
      </c>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row>
  </sheetData>
  <mergeCells count="34">
    <mergeCell ref="AB37:AB38"/>
    <mergeCell ref="AA37:AA38"/>
    <mergeCell ref="X37:X38"/>
    <mergeCell ref="Z37:Z38"/>
    <mergeCell ref="W37:W38"/>
    <mergeCell ref="Y37:Y38"/>
    <mergeCell ref="B1:V1"/>
    <mergeCell ref="B2:V2"/>
    <mergeCell ref="B3:V3"/>
    <mergeCell ref="U37:U38"/>
    <mergeCell ref="V37:V38"/>
    <mergeCell ref="S37:S38"/>
    <mergeCell ref="T37:T38"/>
    <mergeCell ref="B32:V32"/>
    <mergeCell ref="B33:V33"/>
    <mergeCell ref="B34:V34"/>
    <mergeCell ref="B37:B38"/>
    <mergeCell ref="C37:C38"/>
    <mergeCell ref="D37:D38"/>
    <mergeCell ref="G37:G38"/>
    <mergeCell ref="H37:H38"/>
    <mergeCell ref="B62:E62"/>
    <mergeCell ref="O37:O38"/>
    <mergeCell ref="P37:P38"/>
    <mergeCell ref="Q37:Q38"/>
    <mergeCell ref="R37:R38"/>
    <mergeCell ref="I37:I38"/>
    <mergeCell ref="J37:J38"/>
    <mergeCell ref="K37:K38"/>
    <mergeCell ref="L37:L38"/>
    <mergeCell ref="M37:M38"/>
    <mergeCell ref="N37:N38"/>
    <mergeCell ref="E37:E38"/>
    <mergeCell ref="F37:F38"/>
  </mergeCells>
  <hyperlinks>
    <hyperlink ref="B64" location="CONTENIDO!A1" display="CONTENIDO" xr:uid="{D129EB3E-0AE4-45A4-8956-90118F774AF9}"/>
  </hyperlinks>
  <pageMargins left="0.7" right="0.7" top="0.75" bottom="0.75" header="0.3" footer="0.3"/>
  <pageSetup orientation="portrait" r:id="rId1"/>
  <headerFooter>
    <oddFooter>&amp;C&amp;1#&amp;"Calibri"&amp;10&amp;K000000Uso Interno</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1980-16F6-45D4-B707-3C95CD11C34C}">
  <sheetPr>
    <tabColor theme="4"/>
  </sheetPr>
  <dimension ref="A1:T40"/>
  <sheetViews>
    <sheetView showGridLines="0" showRowColHeaders="0" zoomScale="70" zoomScaleNormal="70" workbookViewId="0">
      <selection activeCell="T38" sqref="T38"/>
    </sheetView>
  </sheetViews>
  <sheetFormatPr baseColWidth="10" defaultColWidth="0" defaultRowHeight="14" zeroHeight="1" x14ac:dyDescent="0.3"/>
  <cols>
    <col min="1" max="20" width="11.1640625" customWidth="1"/>
    <col min="21" max="16384" width="11.1640625"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spans="2:2" x14ac:dyDescent="0.3"/>
    <row r="34" spans="2:2" x14ac:dyDescent="0.3"/>
    <row r="35" spans="2:2" x14ac:dyDescent="0.3"/>
    <row r="36" spans="2:2" x14ac:dyDescent="0.3"/>
    <row r="37" spans="2:2" x14ac:dyDescent="0.3"/>
    <row r="38" spans="2:2" x14ac:dyDescent="0.3"/>
    <row r="39" spans="2:2" x14ac:dyDescent="0.3"/>
    <row r="40" spans="2:2" x14ac:dyDescent="0.3">
      <c r="B40" s="142" t="s">
        <v>136</v>
      </c>
    </row>
  </sheetData>
  <hyperlinks>
    <hyperlink ref="B40" location="CONTENIDO!A1" display="CONTENIDO" xr:uid="{84896F7E-5DBF-4C15-AEDC-6919DA05A102}"/>
  </hyperlinks>
  <pageMargins left="0.7" right="0.7" top="0.75" bottom="0.75" header="0.3" footer="0.3"/>
  <pageSetup orientation="portrait" r:id="rId1"/>
  <headerFooter>
    <oddFooter>&amp;C&amp;1#&amp;"Calibri"&amp;10&amp;K000000Uso Interno</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CA66-2544-4B2C-BD0A-CDD8B7CFBB3B}">
  <sheetPr codeName="Hoja13">
    <tabColor theme="4"/>
  </sheetPr>
  <dimension ref="A1:T40"/>
  <sheetViews>
    <sheetView showGridLines="0" showRowColHeaders="0" zoomScale="70" zoomScaleNormal="70" workbookViewId="0">
      <selection activeCell="S39" sqref="S39"/>
    </sheetView>
  </sheetViews>
  <sheetFormatPr baseColWidth="10" defaultColWidth="0" defaultRowHeight="14" zeroHeight="1" x14ac:dyDescent="0.3"/>
  <cols>
    <col min="1" max="20" width="11.1640625" customWidth="1"/>
    <col min="21" max="16384" width="11.1640625"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spans="2:2" x14ac:dyDescent="0.3"/>
    <row r="34" spans="2:2" x14ac:dyDescent="0.3"/>
    <row r="35" spans="2:2" x14ac:dyDescent="0.3"/>
    <row r="36" spans="2:2" x14ac:dyDescent="0.3"/>
    <row r="37" spans="2:2" x14ac:dyDescent="0.3"/>
    <row r="38" spans="2:2" x14ac:dyDescent="0.3"/>
    <row r="39" spans="2:2" x14ac:dyDescent="0.3"/>
    <row r="40" spans="2:2" x14ac:dyDescent="0.3">
      <c r="B40" s="142" t="s">
        <v>136</v>
      </c>
    </row>
  </sheetData>
  <hyperlinks>
    <hyperlink ref="B40" location="CONTENIDO!A1" display="CONTENIDO" xr:uid="{08F5B645-63EB-42F7-BA1E-6241493D0404}"/>
  </hyperlinks>
  <pageMargins left="0.7" right="0.7" top="0.75" bottom="0.75" header="0.3" footer="0.3"/>
  <pageSetup orientation="portrait" r:id="rId1"/>
  <headerFooter>
    <oddFooter>&amp;C&amp;1#&amp;"Calibri"&amp;10&amp;K000000Uso Interno</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D8D64-66B5-4A15-AD75-2FC6940E0A07}">
  <sheetPr codeName="Hoja14">
    <tabColor theme="4"/>
  </sheetPr>
  <dimension ref="A1:T41"/>
  <sheetViews>
    <sheetView showGridLines="0" zoomScale="70" zoomScaleNormal="70" workbookViewId="0">
      <selection activeCell="T10" sqref="T10"/>
    </sheetView>
  </sheetViews>
  <sheetFormatPr baseColWidth="10" defaultColWidth="0" defaultRowHeight="14" zeroHeight="1" x14ac:dyDescent="0.3"/>
  <cols>
    <col min="1" max="20" width="11.1640625" customWidth="1"/>
    <col min="21" max="16384" width="11.1640625"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spans="2:2" x14ac:dyDescent="0.3"/>
    <row r="34" spans="2:2" x14ac:dyDescent="0.3"/>
    <row r="35" spans="2:2" x14ac:dyDescent="0.3"/>
    <row r="36" spans="2:2" x14ac:dyDescent="0.3"/>
    <row r="37" spans="2:2" x14ac:dyDescent="0.3"/>
    <row r="38" spans="2:2" x14ac:dyDescent="0.3"/>
    <row r="39" spans="2:2" x14ac:dyDescent="0.3"/>
    <row r="40" spans="2:2" x14ac:dyDescent="0.3">
      <c r="B40" s="142" t="s">
        <v>136</v>
      </c>
    </row>
    <row r="41" spans="2:2" x14ac:dyDescent="0.3"/>
  </sheetData>
  <hyperlinks>
    <hyperlink ref="B40" location="CONTENIDO!A1" display="CONTENIDO" xr:uid="{83E57F69-A8DF-48A9-99B4-6B8913D39F49}"/>
  </hyperlinks>
  <pageMargins left="0.7" right="0.7" top="0.75" bottom="0.75" header="0.3" footer="0.3"/>
  <pageSetup orientation="portrait" r:id="rId1"/>
  <headerFooter>
    <oddFooter>&amp;C&amp;1#&amp;"Calibri"&amp;10&amp;K000000Uso Interno</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D2E83-F045-4D1D-A5B9-EF8094DE84A3}">
  <sheetPr codeName="Hoja15">
    <tabColor theme="4"/>
  </sheetPr>
  <dimension ref="A1:T43"/>
  <sheetViews>
    <sheetView showGridLines="0" showRowColHeaders="0" topLeftCell="A43" zoomScale="70" zoomScaleNormal="70" workbookViewId="0">
      <selection activeCell="A38" sqref="A1:XFD38"/>
    </sheetView>
  </sheetViews>
  <sheetFormatPr baseColWidth="10" defaultColWidth="0" defaultRowHeight="14" zeroHeight="1" x14ac:dyDescent="0.3"/>
  <cols>
    <col min="1" max="1" width="11.1640625" customWidth="1"/>
    <col min="2" max="2" width="17.1640625" customWidth="1"/>
    <col min="3" max="20" width="11.1640625" customWidth="1"/>
    <col min="21" max="16384" width="11.1640625" hidden="1"/>
  </cols>
  <sheetData>
    <row r="1" customFormat="1" hidden="1" x14ac:dyDescent="0.3"/>
    <row r="2" customFormat="1" hidden="1" x14ac:dyDescent="0.3"/>
    <row r="3" customFormat="1" hidden="1" x14ac:dyDescent="0.3"/>
    <row r="4" customFormat="1" hidden="1" x14ac:dyDescent="0.3"/>
    <row r="5" customFormat="1" hidden="1" x14ac:dyDescent="0.3"/>
    <row r="6" customFormat="1" hidden="1" x14ac:dyDescent="0.3"/>
    <row r="7" customFormat="1" hidden="1" x14ac:dyDescent="0.3"/>
    <row r="8" customFormat="1" hidden="1" x14ac:dyDescent="0.3"/>
    <row r="9" customFormat="1" hidden="1" x14ac:dyDescent="0.3"/>
    <row r="10" customFormat="1" hidden="1" x14ac:dyDescent="0.3"/>
    <row r="11" customFormat="1" hidden="1" x14ac:dyDescent="0.3"/>
    <row r="12" customFormat="1" hidden="1" x14ac:dyDescent="0.3"/>
    <row r="13" customFormat="1" hidden="1" x14ac:dyDescent="0.3"/>
    <row r="14" customFormat="1" hidden="1" x14ac:dyDescent="0.3"/>
    <row r="15" customFormat="1" hidden="1" x14ac:dyDescent="0.3"/>
    <row r="16" customFormat="1" hidden="1" x14ac:dyDescent="0.3"/>
    <row r="17" customFormat="1" hidden="1" x14ac:dyDescent="0.3"/>
    <row r="18" customFormat="1" hidden="1" x14ac:dyDescent="0.3"/>
    <row r="19" customFormat="1" hidden="1" x14ac:dyDescent="0.3"/>
    <row r="20" customFormat="1" hidden="1" x14ac:dyDescent="0.3"/>
    <row r="21" customFormat="1" hidden="1" x14ac:dyDescent="0.3"/>
    <row r="22" customFormat="1" hidden="1" x14ac:dyDescent="0.3"/>
    <row r="23" customFormat="1" hidden="1" x14ac:dyDescent="0.3"/>
    <row r="24" customFormat="1" hidden="1" x14ac:dyDescent="0.3"/>
    <row r="25" customFormat="1" hidden="1" x14ac:dyDescent="0.3"/>
    <row r="26" customFormat="1" hidden="1" x14ac:dyDescent="0.3"/>
    <row r="27" customFormat="1" hidden="1" x14ac:dyDescent="0.3"/>
    <row r="28" customFormat="1" hidden="1" x14ac:dyDescent="0.3"/>
    <row r="29" customFormat="1" hidden="1" x14ac:dyDescent="0.3"/>
    <row r="30" customFormat="1" hidden="1" x14ac:dyDescent="0.3"/>
    <row r="31" customFormat="1" hidden="1" x14ac:dyDescent="0.3"/>
    <row r="32" customFormat="1" hidden="1" x14ac:dyDescent="0.3"/>
    <row r="38" spans="2:2" ht="22.75" hidden="1" customHeight="1" x14ac:dyDescent="0.3"/>
    <row r="39" spans="2:2" x14ac:dyDescent="0.3">
      <c r="B39" s="142" t="s">
        <v>136</v>
      </c>
    </row>
    <row r="43" spans="2:2" x14ac:dyDescent="0.3"/>
  </sheetData>
  <hyperlinks>
    <hyperlink ref="B39" location="CONTENIDO!A1" display="CONTENIDO" xr:uid="{C461E059-808C-458C-8537-AD0A5EF31E48}"/>
  </hyperlinks>
  <pageMargins left="0.7" right="0.7" top="0.75" bottom="0.75" header="0.3" footer="0.3"/>
  <pageSetup orientation="portrait" r:id="rId1"/>
  <headerFooter>
    <oddFooter>&amp;C&amp;1#&amp;"Calibri"&amp;10&amp;K000000Uso Interno</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03BD3-68A4-41BD-B9BD-804B5A2D8EF2}">
  <sheetPr codeName="Hoja16">
    <tabColor theme="4"/>
  </sheetPr>
  <dimension ref="A39:T40"/>
  <sheetViews>
    <sheetView showGridLines="0" showRowColHeaders="0" topLeftCell="A40" zoomScale="70" zoomScaleNormal="70" workbookViewId="0">
      <selection activeCell="A40" sqref="A40"/>
    </sheetView>
  </sheetViews>
  <sheetFormatPr baseColWidth="10" defaultColWidth="0" defaultRowHeight="14" zeroHeight="1" x14ac:dyDescent="0.3"/>
  <cols>
    <col min="1" max="1" width="11.1640625" customWidth="1"/>
    <col min="2" max="2" width="19.6640625" customWidth="1"/>
    <col min="3" max="19" width="11.1640625" customWidth="1"/>
    <col min="20" max="20" width="0" hidden="1" customWidth="1"/>
    <col min="21" max="16384" width="11.1640625" hidden="1"/>
  </cols>
  <sheetData>
    <row r="39" spans="2:2" ht="19.75" hidden="1" customHeight="1" x14ac:dyDescent="0.3"/>
    <row r="40" spans="2:2" x14ac:dyDescent="0.3">
      <c r="B40" s="142" t="s">
        <v>136</v>
      </c>
    </row>
  </sheetData>
  <hyperlinks>
    <hyperlink ref="B40" location="CONTENIDO!A1" display="CONTENIDO" xr:uid="{3891D8F6-D839-4EAE-82BB-0531391B81F4}"/>
  </hyperlinks>
  <pageMargins left="0.7" right="0.7" top="0.75" bottom="0.75" header="0.3" footer="0.3"/>
  <pageSetup orientation="portrait" r:id="rId1"/>
  <headerFooter>
    <oddFooter>&amp;C&amp;1#&amp;"Calibri"&amp;10&amp;K000000Uso Interno</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08A3-06B5-4EE3-B205-8383B0611836}">
  <sheetPr codeName="Hoja17">
    <tabColor theme="4"/>
  </sheetPr>
  <dimension ref="A1:T40"/>
  <sheetViews>
    <sheetView showGridLines="0" topLeftCell="A40" zoomScale="60" zoomScaleNormal="60" workbookViewId="0">
      <selection activeCell="A39" sqref="A1:XFD39"/>
    </sheetView>
  </sheetViews>
  <sheetFormatPr baseColWidth="10" defaultColWidth="0" defaultRowHeight="14" zeroHeight="1" x14ac:dyDescent="0.3"/>
  <cols>
    <col min="1" max="1" width="11.1640625" customWidth="1"/>
    <col min="2" max="2" width="20.4140625" customWidth="1"/>
    <col min="3" max="20" width="11.1640625" customWidth="1"/>
    <col min="21" max="16384" width="11.1640625" hidden="1"/>
  </cols>
  <sheetData>
    <row r="1" customFormat="1" hidden="1" x14ac:dyDescent="0.3"/>
    <row r="2" customFormat="1" hidden="1" x14ac:dyDescent="0.3"/>
    <row r="3" customFormat="1" hidden="1" x14ac:dyDescent="0.3"/>
    <row r="4" customFormat="1" hidden="1" x14ac:dyDescent="0.3"/>
    <row r="5" customFormat="1" hidden="1" x14ac:dyDescent="0.3"/>
    <row r="6" customFormat="1" hidden="1" x14ac:dyDescent="0.3"/>
    <row r="7" customFormat="1" hidden="1" x14ac:dyDescent="0.3"/>
    <row r="8" customFormat="1" hidden="1" x14ac:dyDescent="0.3"/>
    <row r="9" customFormat="1" hidden="1" x14ac:dyDescent="0.3"/>
    <row r="10" customFormat="1" hidden="1" x14ac:dyDescent="0.3"/>
    <row r="11" customFormat="1" hidden="1" x14ac:dyDescent="0.3"/>
    <row r="12" customFormat="1" hidden="1" x14ac:dyDescent="0.3"/>
    <row r="13" customFormat="1" hidden="1" x14ac:dyDescent="0.3"/>
    <row r="14" customFormat="1" hidden="1" x14ac:dyDescent="0.3"/>
    <row r="15" customFormat="1" hidden="1" x14ac:dyDescent="0.3"/>
    <row r="16" customFormat="1" hidden="1" x14ac:dyDescent="0.3"/>
    <row r="17" customFormat="1" hidden="1" x14ac:dyDescent="0.3"/>
    <row r="18" customFormat="1" hidden="1" x14ac:dyDescent="0.3"/>
    <row r="19" customFormat="1" hidden="1" x14ac:dyDescent="0.3"/>
    <row r="20" customFormat="1" hidden="1" x14ac:dyDescent="0.3"/>
    <row r="21" customFormat="1" hidden="1" x14ac:dyDescent="0.3"/>
    <row r="22" customFormat="1" hidden="1" x14ac:dyDescent="0.3"/>
    <row r="23" customFormat="1" hidden="1" x14ac:dyDescent="0.3"/>
    <row r="24" customFormat="1" hidden="1" x14ac:dyDescent="0.3"/>
    <row r="25" customFormat="1" hidden="1" x14ac:dyDescent="0.3"/>
    <row r="26" customFormat="1" hidden="1" x14ac:dyDescent="0.3"/>
    <row r="27" customFormat="1" hidden="1" x14ac:dyDescent="0.3"/>
    <row r="28" customFormat="1" hidden="1" x14ac:dyDescent="0.3"/>
    <row r="29" customFormat="1" hidden="1" x14ac:dyDescent="0.3"/>
    <row r="30" customFormat="1" hidden="1" x14ac:dyDescent="0.3"/>
    <row r="31" customFormat="1" hidden="1" x14ac:dyDescent="0.3"/>
    <row r="32" customFormat="1" hidden="1" x14ac:dyDescent="0.3"/>
    <row r="39" spans="2:2" ht="16.75" hidden="1" customHeight="1" x14ac:dyDescent="0.3"/>
    <row r="40" spans="2:2" x14ac:dyDescent="0.3">
      <c r="B40" s="142" t="s">
        <v>136</v>
      </c>
    </row>
  </sheetData>
  <hyperlinks>
    <hyperlink ref="B40" location="CONTENIDO!A1" display="CONTENIDO" xr:uid="{5B370992-0A4E-4B2A-BA6A-8CFBD85759E7}"/>
  </hyperlinks>
  <pageMargins left="0.7" right="0.7" top="0.75" bottom="0.75" header="0.3" footer="0.3"/>
  <pageSetup orientation="portrait" r:id="rId1"/>
  <headerFooter>
    <oddFooter>&amp;C&amp;1#&amp;"Calibri"&amp;10&amp;K000000Uso Interno</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E4F0C-9EBB-4B24-9A68-0457F49260F5}">
  <sheetPr>
    <tabColor theme="4"/>
  </sheetPr>
  <dimension ref="A1:T40"/>
  <sheetViews>
    <sheetView topLeftCell="A10" zoomScale="70" zoomScaleNormal="70" workbookViewId="0"/>
  </sheetViews>
  <sheetFormatPr baseColWidth="10" defaultColWidth="0" defaultRowHeight="14" zeroHeight="1" x14ac:dyDescent="0.3"/>
  <cols>
    <col min="1" max="19" width="11.1640625" style="120" customWidth="1"/>
    <col min="20" max="20" width="6.08203125" style="120" customWidth="1"/>
    <col min="21" max="16384" width="11.1640625" style="120"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spans="2:2" x14ac:dyDescent="0.3"/>
    <row r="34" spans="2:2" x14ac:dyDescent="0.3"/>
    <row r="35" spans="2:2" x14ac:dyDescent="0.3"/>
    <row r="36" spans="2:2" x14ac:dyDescent="0.3"/>
    <row r="37" spans="2:2" x14ac:dyDescent="0.3"/>
    <row r="38" spans="2:2" x14ac:dyDescent="0.3"/>
    <row r="39" spans="2:2" x14ac:dyDescent="0.3"/>
    <row r="40" spans="2:2" x14ac:dyDescent="0.3">
      <c r="B40" s="142" t="s">
        <v>136</v>
      </c>
    </row>
  </sheetData>
  <hyperlinks>
    <hyperlink ref="B40" location="CONTENIDO!A1" display="CONTENIDO" xr:uid="{45630AF1-1710-4F90-AF73-89CE8338D59C}"/>
  </hyperlinks>
  <pageMargins left="0.7" right="0.7" top="0.75" bottom="0.75" header="0.3" footer="0.3"/>
  <pageSetup orientation="portrait" r:id="rId1"/>
  <headerFooter>
    <oddFooter>&amp;C&amp;1#&amp;"Calibri"&amp;10&amp;K000000Uso Interno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6"/>
  </sheetPr>
  <dimension ref="A2:AC33"/>
  <sheetViews>
    <sheetView showGridLines="0" showRowColHeaders="0" zoomScale="70" zoomScaleNormal="70" workbookViewId="0">
      <pane xSplit="2" ySplit="6" topLeftCell="C7" activePane="bottomRight" state="frozen"/>
      <selection pane="topRight" activeCell="B1" sqref="B1"/>
      <selection pane="bottomLeft" activeCell="A5" sqref="A5"/>
      <selection pane="bottomRight" activeCell="K24" sqref="K24"/>
    </sheetView>
  </sheetViews>
  <sheetFormatPr baseColWidth="10" defaultColWidth="0" defaultRowHeight="12.5" zeroHeight="1" x14ac:dyDescent="0.25"/>
  <cols>
    <col min="1" max="1" width="2.58203125" style="1" customWidth="1"/>
    <col min="2" max="2" width="22.08203125" style="1" customWidth="1"/>
    <col min="3" max="17" width="9.4140625" style="1" customWidth="1"/>
    <col min="18" max="18" width="11.1640625" style="1" customWidth="1"/>
    <col min="19" max="19" width="9.4140625" style="1" customWidth="1"/>
    <col min="20" max="21" width="9.4140625" style="1" hidden="1" customWidth="1"/>
    <col min="22" max="22" width="4.6640625" style="1" hidden="1" customWidth="1"/>
    <col min="23" max="23" width="21.5" style="1" hidden="1" customWidth="1"/>
    <col min="24" max="24" width="12.4140625" style="1" hidden="1" customWidth="1"/>
    <col min="25" max="25" width="4.08203125" style="1" hidden="1" customWidth="1"/>
    <col min="26" max="26" width="12.6640625" style="1" hidden="1" customWidth="1"/>
    <col min="27" max="27" width="5.4140625" style="1" hidden="1" customWidth="1"/>
    <col min="28" max="28" width="17.4140625" style="1" hidden="1" customWidth="1"/>
    <col min="29" max="29" width="12.6640625" style="1" hidden="1" customWidth="1"/>
    <col min="30" max="16384" width="11" style="1" hidden="1"/>
  </cols>
  <sheetData>
    <row r="2" spans="2:19" ht="18" x14ac:dyDescent="0.25">
      <c r="B2" s="217" t="s">
        <v>89</v>
      </c>
      <c r="C2" s="217"/>
      <c r="D2" s="217"/>
      <c r="E2" s="217"/>
      <c r="F2" s="217"/>
      <c r="G2" s="217"/>
      <c r="H2" s="217"/>
      <c r="I2" s="217"/>
      <c r="J2" s="217"/>
      <c r="K2" s="217"/>
      <c r="L2" s="217"/>
      <c r="M2" s="217"/>
      <c r="N2" s="217"/>
      <c r="O2" s="217"/>
      <c r="P2" s="217"/>
      <c r="Q2" s="217"/>
      <c r="R2" s="217"/>
      <c r="S2" s="129"/>
    </row>
    <row r="3" spans="2:19" ht="18" x14ac:dyDescent="0.25">
      <c r="B3" s="221" t="s">
        <v>130</v>
      </c>
      <c r="C3" s="221"/>
      <c r="D3" s="221"/>
      <c r="E3" s="221"/>
      <c r="F3" s="221"/>
      <c r="G3" s="221"/>
      <c r="H3" s="221"/>
      <c r="I3" s="221"/>
      <c r="J3" s="221"/>
      <c r="K3" s="221"/>
      <c r="L3" s="221"/>
      <c r="M3" s="221"/>
      <c r="N3" s="221"/>
      <c r="O3" s="221"/>
      <c r="P3" s="221"/>
      <c r="Q3" s="221"/>
      <c r="R3" s="221"/>
      <c r="S3" s="81"/>
    </row>
    <row r="4" spans="2:19" ht="18" x14ac:dyDescent="0.25">
      <c r="B4" s="222" t="s">
        <v>151</v>
      </c>
      <c r="C4" s="222"/>
      <c r="D4" s="222"/>
      <c r="E4" s="222"/>
      <c r="F4" s="222"/>
      <c r="G4" s="222"/>
      <c r="H4" s="222"/>
      <c r="I4" s="222"/>
      <c r="J4" s="222"/>
      <c r="K4" s="222"/>
      <c r="L4" s="222"/>
      <c r="M4" s="222"/>
      <c r="N4" s="222"/>
      <c r="O4" s="222"/>
      <c r="P4" s="222"/>
      <c r="Q4" s="222"/>
      <c r="R4" s="222"/>
      <c r="S4" s="81"/>
    </row>
    <row r="5" spans="2:19" ht="20.149999999999999" customHeight="1" x14ac:dyDescent="0.25">
      <c r="B5" s="218"/>
      <c r="C5" s="218"/>
      <c r="D5" s="218"/>
      <c r="E5" s="218"/>
      <c r="F5" s="218"/>
      <c r="G5" s="218"/>
      <c r="H5" s="218"/>
      <c r="I5" s="218"/>
      <c r="J5" s="218"/>
      <c r="K5" s="218"/>
      <c r="L5" s="218"/>
      <c r="M5" s="218"/>
      <c r="N5" s="218"/>
      <c r="O5" s="218"/>
      <c r="P5" s="218"/>
      <c r="Q5" s="218"/>
      <c r="R5" s="218"/>
      <c r="S5" s="218"/>
    </row>
    <row r="6" spans="2:19" ht="31.5" customHeight="1" x14ac:dyDescent="0.25">
      <c r="B6" s="10" t="s">
        <v>37</v>
      </c>
      <c r="C6" s="119" t="s">
        <v>38</v>
      </c>
      <c r="D6" s="119" t="s">
        <v>132</v>
      </c>
      <c r="E6" s="119" t="s">
        <v>48</v>
      </c>
      <c r="F6" s="119" t="s">
        <v>49</v>
      </c>
      <c r="G6" s="119" t="s">
        <v>43</v>
      </c>
      <c r="H6" s="119" t="s">
        <v>47</v>
      </c>
      <c r="I6" s="119" t="s">
        <v>42</v>
      </c>
      <c r="J6" s="119" t="s">
        <v>39</v>
      </c>
      <c r="K6" s="10" t="s">
        <v>50</v>
      </c>
      <c r="L6" s="10" t="s">
        <v>46</v>
      </c>
      <c r="M6" s="10" t="s">
        <v>41</v>
      </c>
      <c r="N6" s="10" t="s">
        <v>45</v>
      </c>
      <c r="O6" s="10" t="s">
        <v>44</v>
      </c>
      <c r="P6" s="10" t="s">
        <v>40</v>
      </c>
      <c r="Q6" s="10" t="s">
        <v>75</v>
      </c>
      <c r="R6" s="10" t="s">
        <v>122</v>
      </c>
    </row>
    <row r="7" spans="2:19" ht="24.9" customHeight="1" x14ac:dyDescent="0.25">
      <c r="B7" s="118" t="s">
        <v>2</v>
      </c>
      <c r="C7" s="212">
        <v>2</v>
      </c>
      <c r="D7" s="212">
        <v>2</v>
      </c>
      <c r="E7" s="212">
        <v>1</v>
      </c>
      <c r="F7" s="212">
        <v>1</v>
      </c>
      <c r="G7" s="212">
        <v>1</v>
      </c>
      <c r="H7" s="212">
        <v>1</v>
      </c>
      <c r="I7" s="212">
        <v>1</v>
      </c>
      <c r="J7" s="212">
        <v>1</v>
      </c>
      <c r="K7" s="212">
        <v>1</v>
      </c>
      <c r="L7" s="212">
        <v>2</v>
      </c>
      <c r="M7" s="212">
        <v>1</v>
      </c>
      <c r="N7" s="212">
        <v>1</v>
      </c>
      <c r="O7" s="212">
        <v>1</v>
      </c>
      <c r="P7" s="212">
        <v>1</v>
      </c>
      <c r="Q7" s="212">
        <v>1</v>
      </c>
      <c r="R7" s="187">
        <v>1</v>
      </c>
    </row>
    <row r="8" spans="2:19" ht="24.9" customHeight="1" x14ac:dyDescent="0.25">
      <c r="B8" s="6" t="s">
        <v>3</v>
      </c>
      <c r="C8" s="211">
        <v>3</v>
      </c>
      <c r="D8" s="211">
        <v>3</v>
      </c>
      <c r="E8" s="211">
        <v>3</v>
      </c>
      <c r="F8" s="211">
        <v>3</v>
      </c>
      <c r="G8" s="211">
        <v>0</v>
      </c>
      <c r="H8" s="211">
        <v>3</v>
      </c>
      <c r="I8" s="211">
        <v>3</v>
      </c>
      <c r="J8" s="211">
        <v>2</v>
      </c>
      <c r="K8" s="211">
        <v>3</v>
      </c>
      <c r="L8" s="211">
        <v>3</v>
      </c>
      <c r="M8" s="211">
        <v>3</v>
      </c>
      <c r="N8" s="211">
        <v>3</v>
      </c>
      <c r="O8" s="211">
        <v>3</v>
      </c>
      <c r="P8" s="211">
        <v>3</v>
      </c>
      <c r="Q8" s="211">
        <v>3</v>
      </c>
      <c r="R8" s="211">
        <v>3</v>
      </c>
    </row>
    <row r="9" spans="2:19" ht="24.9" customHeight="1" x14ac:dyDescent="0.25">
      <c r="B9" s="118" t="s">
        <v>4</v>
      </c>
      <c r="C9" s="212">
        <v>10</v>
      </c>
      <c r="D9" s="212">
        <v>10</v>
      </c>
      <c r="E9" s="212">
        <v>10</v>
      </c>
      <c r="F9" s="212">
        <v>10</v>
      </c>
      <c r="G9" s="212">
        <v>0</v>
      </c>
      <c r="H9" s="212">
        <v>10</v>
      </c>
      <c r="I9" s="212">
        <v>10</v>
      </c>
      <c r="J9" s="212">
        <v>7</v>
      </c>
      <c r="K9" s="212">
        <v>5</v>
      </c>
      <c r="L9" s="212">
        <v>5</v>
      </c>
      <c r="M9" s="212">
        <v>5</v>
      </c>
      <c r="N9" s="212">
        <v>10</v>
      </c>
      <c r="O9" s="212">
        <v>10</v>
      </c>
      <c r="P9" s="212">
        <v>7</v>
      </c>
      <c r="Q9" s="212">
        <v>9</v>
      </c>
      <c r="R9" s="212">
        <v>9</v>
      </c>
    </row>
    <row r="10" spans="2:19" ht="24.9" customHeight="1" x14ac:dyDescent="0.25">
      <c r="B10" s="6" t="s">
        <v>5</v>
      </c>
      <c r="C10" s="211">
        <v>5</v>
      </c>
      <c r="D10" s="211">
        <v>5</v>
      </c>
      <c r="E10" s="211">
        <v>3</v>
      </c>
      <c r="F10" s="211">
        <v>0</v>
      </c>
      <c r="G10" s="211">
        <v>0</v>
      </c>
      <c r="H10" s="211">
        <v>0</v>
      </c>
      <c r="I10" s="211">
        <v>0</v>
      </c>
      <c r="J10" s="211">
        <v>0</v>
      </c>
      <c r="K10" s="211">
        <v>0</v>
      </c>
      <c r="L10" s="211">
        <v>0</v>
      </c>
      <c r="M10" s="211">
        <v>0</v>
      </c>
      <c r="N10" s="211">
        <v>1</v>
      </c>
      <c r="O10" s="211">
        <v>5</v>
      </c>
      <c r="P10" s="211">
        <v>0</v>
      </c>
      <c r="Q10" s="211">
        <v>1</v>
      </c>
      <c r="R10" s="211">
        <v>0</v>
      </c>
    </row>
    <row r="11" spans="2:19" ht="24.9" customHeight="1" x14ac:dyDescent="0.25">
      <c r="B11" s="118" t="s">
        <v>6</v>
      </c>
      <c r="C11" s="212">
        <v>2</v>
      </c>
      <c r="D11" s="212">
        <v>2</v>
      </c>
      <c r="E11" s="212">
        <v>2</v>
      </c>
      <c r="F11" s="212">
        <v>0</v>
      </c>
      <c r="G11" s="212">
        <v>0</v>
      </c>
      <c r="H11" s="212">
        <v>0</v>
      </c>
      <c r="I11" s="212">
        <v>0</v>
      </c>
      <c r="J11" s="212">
        <v>0</v>
      </c>
      <c r="K11" s="212">
        <v>0</v>
      </c>
      <c r="L11" s="212">
        <v>1</v>
      </c>
      <c r="M11" s="212">
        <v>0</v>
      </c>
      <c r="N11" s="212">
        <v>1</v>
      </c>
      <c r="O11" s="212">
        <v>0</v>
      </c>
      <c r="P11" s="212">
        <v>0</v>
      </c>
      <c r="Q11" s="212">
        <v>0</v>
      </c>
      <c r="R11" s="212">
        <v>0</v>
      </c>
    </row>
    <row r="12" spans="2:19" ht="24.9" customHeight="1" x14ac:dyDescent="0.25">
      <c r="B12" s="6" t="s">
        <v>7</v>
      </c>
      <c r="C12" s="211">
        <v>22</v>
      </c>
      <c r="D12" s="211">
        <v>22</v>
      </c>
      <c r="E12" s="211">
        <v>22</v>
      </c>
      <c r="F12" s="211">
        <v>0</v>
      </c>
      <c r="G12" s="211">
        <v>0</v>
      </c>
      <c r="H12" s="211">
        <v>20</v>
      </c>
      <c r="I12" s="211">
        <v>19</v>
      </c>
      <c r="J12" s="211">
        <v>0</v>
      </c>
      <c r="K12" s="211">
        <v>0</v>
      </c>
      <c r="L12" s="211">
        <v>0</v>
      </c>
      <c r="M12" s="211">
        <v>0</v>
      </c>
      <c r="N12" s="211">
        <v>18</v>
      </c>
      <c r="O12" s="211">
        <v>12</v>
      </c>
      <c r="P12" s="211">
        <v>0</v>
      </c>
      <c r="Q12" s="211">
        <v>1</v>
      </c>
      <c r="R12" s="211">
        <v>17</v>
      </c>
    </row>
    <row r="13" spans="2:19" ht="24.9" customHeight="1" x14ac:dyDescent="0.25">
      <c r="B13" s="118" t="s">
        <v>8</v>
      </c>
      <c r="C13" s="212">
        <v>5</v>
      </c>
      <c r="D13" s="212">
        <v>5</v>
      </c>
      <c r="E13" s="212">
        <v>4</v>
      </c>
      <c r="F13" s="212">
        <v>0</v>
      </c>
      <c r="G13" s="212">
        <v>0</v>
      </c>
      <c r="H13" s="212">
        <v>3</v>
      </c>
      <c r="I13" s="212">
        <v>1</v>
      </c>
      <c r="J13" s="212">
        <v>1</v>
      </c>
      <c r="K13" s="212">
        <v>0</v>
      </c>
      <c r="L13" s="212">
        <v>0</v>
      </c>
      <c r="M13" s="212">
        <v>0</v>
      </c>
      <c r="N13" s="212">
        <v>3</v>
      </c>
      <c r="O13" s="212">
        <v>3</v>
      </c>
      <c r="P13" s="212">
        <v>0</v>
      </c>
      <c r="Q13" s="212">
        <v>0</v>
      </c>
      <c r="R13" s="212">
        <v>1</v>
      </c>
    </row>
    <row r="14" spans="2:19" ht="24.9" customHeight="1" x14ac:dyDescent="0.25">
      <c r="B14" s="6" t="s">
        <v>9</v>
      </c>
      <c r="C14" s="211">
        <v>19</v>
      </c>
      <c r="D14" s="211">
        <v>18</v>
      </c>
      <c r="E14" s="211">
        <v>17</v>
      </c>
      <c r="F14" s="211">
        <v>0</v>
      </c>
      <c r="G14" s="211">
        <v>0</v>
      </c>
      <c r="H14" s="211">
        <v>11</v>
      </c>
      <c r="I14" s="211">
        <v>6</v>
      </c>
      <c r="J14" s="211">
        <v>1</v>
      </c>
      <c r="K14" s="211">
        <v>1</v>
      </c>
      <c r="L14" s="211">
        <v>5</v>
      </c>
      <c r="M14" s="211">
        <v>1</v>
      </c>
      <c r="N14" s="211">
        <v>2</v>
      </c>
      <c r="O14" s="211">
        <v>11</v>
      </c>
      <c r="P14" s="211">
        <v>0</v>
      </c>
      <c r="Q14" s="211">
        <v>0</v>
      </c>
      <c r="R14" s="211">
        <v>2</v>
      </c>
      <c r="S14" s="183"/>
    </row>
    <row r="15" spans="2:19" ht="24.9" customHeight="1" x14ac:dyDescent="0.25">
      <c r="B15" s="118" t="s">
        <v>10</v>
      </c>
      <c r="C15" s="212">
        <v>2</v>
      </c>
      <c r="D15" s="212">
        <v>2</v>
      </c>
      <c r="E15" s="212">
        <v>2</v>
      </c>
      <c r="F15" s="212">
        <v>2</v>
      </c>
      <c r="G15" s="212">
        <v>0</v>
      </c>
      <c r="H15" s="212">
        <v>2</v>
      </c>
      <c r="I15" s="212">
        <v>2</v>
      </c>
      <c r="J15" s="212">
        <v>0</v>
      </c>
      <c r="K15" s="212">
        <v>0</v>
      </c>
      <c r="L15" s="212">
        <v>0</v>
      </c>
      <c r="M15" s="212">
        <v>0</v>
      </c>
      <c r="N15" s="212">
        <v>2</v>
      </c>
      <c r="O15" s="212">
        <v>2</v>
      </c>
      <c r="P15" s="212">
        <v>0</v>
      </c>
      <c r="Q15" s="212">
        <v>0</v>
      </c>
      <c r="R15" s="212">
        <v>2</v>
      </c>
      <c r="S15" s="183"/>
    </row>
    <row r="16" spans="2:19" ht="24.9" customHeight="1" x14ac:dyDescent="0.25">
      <c r="B16" s="5" t="s">
        <v>118</v>
      </c>
      <c r="C16" s="211">
        <v>6</v>
      </c>
      <c r="D16" s="211">
        <v>6</v>
      </c>
      <c r="E16" s="211">
        <v>4</v>
      </c>
      <c r="F16" s="211">
        <v>0</v>
      </c>
      <c r="G16" s="211">
        <v>6</v>
      </c>
      <c r="H16" s="211">
        <v>2</v>
      </c>
      <c r="I16" s="211">
        <v>2</v>
      </c>
      <c r="J16" s="211">
        <v>0</v>
      </c>
      <c r="K16" s="211">
        <v>0</v>
      </c>
      <c r="L16" s="211">
        <v>0</v>
      </c>
      <c r="M16" s="211">
        <v>0</v>
      </c>
      <c r="N16" s="211">
        <v>4</v>
      </c>
      <c r="O16" s="211">
        <v>5</v>
      </c>
      <c r="P16" s="211">
        <v>0</v>
      </c>
      <c r="Q16" s="211">
        <v>0</v>
      </c>
      <c r="R16" s="211">
        <v>0</v>
      </c>
    </row>
    <row r="17" spans="2:19" ht="24.9" customHeight="1" x14ac:dyDescent="0.25">
      <c r="B17" s="118" t="s">
        <v>91</v>
      </c>
      <c r="C17" s="212">
        <v>14</v>
      </c>
      <c r="D17" s="212">
        <v>6</v>
      </c>
      <c r="E17" s="212">
        <v>5</v>
      </c>
      <c r="F17" s="212">
        <v>0</v>
      </c>
      <c r="G17" s="212">
        <v>0</v>
      </c>
      <c r="H17" s="212">
        <v>1</v>
      </c>
      <c r="I17" s="212">
        <v>1</v>
      </c>
      <c r="J17" s="212">
        <v>0</v>
      </c>
      <c r="K17" s="212">
        <v>1</v>
      </c>
      <c r="L17" s="212">
        <v>1</v>
      </c>
      <c r="M17" s="212">
        <v>1</v>
      </c>
      <c r="N17" s="212">
        <v>9</v>
      </c>
      <c r="O17" s="212">
        <v>5</v>
      </c>
      <c r="P17" s="212">
        <v>0</v>
      </c>
      <c r="Q17" s="212">
        <v>0</v>
      </c>
      <c r="R17" s="212">
        <v>1</v>
      </c>
      <c r="S17" s="183"/>
    </row>
    <row r="18" spans="2:19" ht="24.9" customHeight="1" x14ac:dyDescent="0.25">
      <c r="B18" s="5" t="s">
        <v>119</v>
      </c>
      <c r="C18" s="211">
        <v>15</v>
      </c>
      <c r="D18" s="211">
        <v>14</v>
      </c>
      <c r="E18" s="211">
        <v>4</v>
      </c>
      <c r="F18" s="188">
        <v>0</v>
      </c>
      <c r="G18" s="188">
        <v>0</v>
      </c>
      <c r="H18" s="188">
        <v>3</v>
      </c>
      <c r="I18" s="188">
        <v>0</v>
      </c>
      <c r="J18" s="188">
        <v>0</v>
      </c>
      <c r="K18" s="188">
        <v>0</v>
      </c>
      <c r="L18" s="188">
        <v>0</v>
      </c>
      <c r="M18" s="188">
        <v>0</v>
      </c>
      <c r="N18" s="188">
        <v>0</v>
      </c>
      <c r="O18" s="188">
        <v>0</v>
      </c>
      <c r="P18" s="188">
        <v>0</v>
      </c>
      <c r="Q18" s="188">
        <v>0</v>
      </c>
      <c r="R18" s="211">
        <v>8</v>
      </c>
      <c r="S18" s="183"/>
    </row>
    <row r="19" spans="2:19" ht="24.9" customHeight="1" x14ac:dyDescent="0.25">
      <c r="B19" s="118" t="s">
        <v>11</v>
      </c>
      <c r="C19" s="212">
        <v>14</v>
      </c>
      <c r="D19" s="212">
        <v>14</v>
      </c>
      <c r="E19" s="212">
        <v>10</v>
      </c>
      <c r="F19" s="212">
        <v>0</v>
      </c>
      <c r="G19" s="212">
        <v>0</v>
      </c>
      <c r="H19" s="212">
        <v>0</v>
      </c>
      <c r="I19" s="212">
        <v>0</v>
      </c>
      <c r="J19" s="212">
        <v>0</v>
      </c>
      <c r="K19" s="212">
        <v>13</v>
      </c>
      <c r="L19" s="212">
        <v>13</v>
      </c>
      <c r="M19" s="212">
        <v>13</v>
      </c>
      <c r="N19" s="212">
        <v>12</v>
      </c>
      <c r="O19" s="212">
        <v>8</v>
      </c>
      <c r="P19" s="212">
        <v>0</v>
      </c>
      <c r="Q19" s="212">
        <v>0</v>
      </c>
      <c r="R19" s="212">
        <v>0</v>
      </c>
    </row>
    <row r="20" spans="2:19" ht="24.9" customHeight="1" x14ac:dyDescent="0.25">
      <c r="B20" s="5" t="s">
        <v>92</v>
      </c>
      <c r="C20" s="211">
        <v>2</v>
      </c>
      <c r="D20" s="211">
        <v>2</v>
      </c>
      <c r="E20" s="211">
        <v>2</v>
      </c>
      <c r="F20" s="211">
        <v>0</v>
      </c>
      <c r="G20" s="211"/>
      <c r="H20" s="211">
        <v>2</v>
      </c>
      <c r="I20" s="211">
        <v>0</v>
      </c>
      <c r="J20" s="211">
        <v>0</v>
      </c>
      <c r="K20" s="211">
        <v>0</v>
      </c>
      <c r="L20" s="211">
        <v>0</v>
      </c>
      <c r="M20" s="211">
        <v>0</v>
      </c>
      <c r="N20" s="211">
        <v>0</v>
      </c>
      <c r="O20" s="211">
        <v>1</v>
      </c>
      <c r="P20" s="211">
        <v>0</v>
      </c>
      <c r="Q20" s="211">
        <v>0</v>
      </c>
      <c r="R20" s="211">
        <v>2</v>
      </c>
      <c r="S20" s="183"/>
    </row>
    <row r="21" spans="2:19" ht="24.9" customHeight="1" x14ac:dyDescent="0.25">
      <c r="B21" s="15" t="s">
        <v>0</v>
      </c>
      <c r="C21" s="122">
        <v>121</v>
      </c>
      <c r="D21" s="122">
        <v>111</v>
      </c>
      <c r="E21" s="122">
        <v>89</v>
      </c>
      <c r="F21" s="122">
        <v>16</v>
      </c>
      <c r="G21" s="122">
        <v>7</v>
      </c>
      <c r="H21" s="122">
        <v>58</v>
      </c>
      <c r="I21" s="122">
        <v>45</v>
      </c>
      <c r="J21" s="122">
        <v>12</v>
      </c>
      <c r="K21" s="122">
        <v>24</v>
      </c>
      <c r="L21" s="122">
        <v>30</v>
      </c>
      <c r="M21" s="122">
        <v>24</v>
      </c>
      <c r="N21" s="122">
        <v>66</v>
      </c>
      <c r="O21" s="122">
        <v>66</v>
      </c>
      <c r="P21" s="122">
        <v>11</v>
      </c>
      <c r="Q21" s="122">
        <v>15</v>
      </c>
      <c r="R21" s="122">
        <v>46</v>
      </c>
    </row>
    <row r="22" spans="2:19" x14ac:dyDescent="0.25">
      <c r="C22" s="141">
        <v>3</v>
      </c>
      <c r="D22" s="141">
        <v>4</v>
      </c>
      <c r="E22" s="141">
        <v>5</v>
      </c>
      <c r="F22" s="141">
        <v>6</v>
      </c>
      <c r="G22" s="141">
        <v>7</v>
      </c>
      <c r="H22" s="141">
        <v>8</v>
      </c>
      <c r="I22" s="141">
        <v>9</v>
      </c>
      <c r="J22" s="141">
        <v>10</v>
      </c>
      <c r="K22" s="141">
        <v>11</v>
      </c>
      <c r="L22" s="141">
        <v>12</v>
      </c>
      <c r="M22" s="141">
        <v>13</v>
      </c>
      <c r="N22" s="141">
        <v>14</v>
      </c>
      <c r="O22" s="141">
        <v>15</v>
      </c>
      <c r="P22" s="141">
        <v>16</v>
      </c>
      <c r="Q22" s="141">
        <v>17</v>
      </c>
      <c r="R22" s="141">
        <v>18</v>
      </c>
    </row>
    <row r="23" spans="2:19" ht="48.75" customHeight="1" x14ac:dyDescent="0.25">
      <c r="B23" s="220" t="s">
        <v>123</v>
      </c>
      <c r="C23" s="220"/>
      <c r="D23" s="220"/>
      <c r="E23" s="220"/>
      <c r="F23" s="220"/>
      <c r="G23" s="220"/>
      <c r="H23" s="220"/>
      <c r="I23" s="220"/>
      <c r="J23" s="220"/>
      <c r="K23" s="220"/>
      <c r="L23" s="220"/>
      <c r="M23" s="220"/>
      <c r="N23" s="220"/>
      <c r="O23" s="220"/>
      <c r="P23" s="220"/>
      <c r="Q23" s="220"/>
      <c r="R23" s="220"/>
    </row>
    <row r="24" spans="2:19" ht="13" x14ac:dyDescent="0.3">
      <c r="B24" s="78"/>
    </row>
    <row r="25" spans="2:19" ht="22.5" customHeight="1" x14ac:dyDescent="0.25">
      <c r="B25" s="219" t="s">
        <v>124</v>
      </c>
      <c r="C25" s="219"/>
      <c r="D25" s="219"/>
      <c r="E25" s="219"/>
      <c r="F25" s="219"/>
      <c r="G25" s="219"/>
    </row>
    <row r="26" spans="2:19" ht="22.5" customHeight="1" x14ac:dyDescent="0.25">
      <c r="B26" s="130"/>
      <c r="C26" s="130"/>
      <c r="D26" s="130"/>
      <c r="E26" s="130"/>
      <c r="F26" s="130"/>
      <c r="G26" s="130"/>
    </row>
    <row r="27" spans="2:19" ht="14" x14ac:dyDescent="0.3">
      <c r="B27" s="142" t="s">
        <v>136</v>
      </c>
      <c r="C27" s="143"/>
      <c r="D27" s="143"/>
      <c r="E27" s="143"/>
      <c r="F27" s="143"/>
      <c r="G27" s="143"/>
      <c r="H27" s="143"/>
      <c r="I27" s="143"/>
      <c r="J27" s="143"/>
      <c r="K27" s="143"/>
      <c r="L27" s="143"/>
      <c r="M27" s="143"/>
      <c r="N27" s="143"/>
      <c r="O27" s="143"/>
      <c r="P27" s="143"/>
      <c r="Q27" s="143"/>
      <c r="R27" s="143"/>
    </row>
    <row r="33" s="1" customFormat="1" hidden="1" x14ac:dyDescent="0.25"/>
  </sheetData>
  <mergeCells count="6">
    <mergeCell ref="B2:R2"/>
    <mergeCell ref="B5:S5"/>
    <mergeCell ref="B25:G25"/>
    <mergeCell ref="B23:R23"/>
    <mergeCell ref="B3:R3"/>
    <mergeCell ref="B4:R4"/>
  </mergeCells>
  <hyperlinks>
    <hyperlink ref="B27" location="CONTENIDO!A1" display="CONTENIDO" xr:uid="{4180B296-EF2E-443D-B6A8-AC3BB537C608}"/>
  </hyperlinks>
  <pageMargins left="0.7" right="0.7" top="0.75" bottom="0.75" header="0.3" footer="0.3"/>
  <pageSetup orientation="portrait" r:id="rId1"/>
  <headerFooter>
    <oddFooter>&amp;C&amp;1#&amp;"Calibri"&amp;10&amp;K000000Uso Interno</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8">
    <tabColor theme="6"/>
  </sheetPr>
  <dimension ref="A2:AI27"/>
  <sheetViews>
    <sheetView showGridLines="0" showRowColHeaders="0" topLeftCell="A2" zoomScale="80" zoomScaleNormal="80" workbookViewId="0">
      <selection activeCell="B25" sqref="B25:P25"/>
    </sheetView>
  </sheetViews>
  <sheetFormatPr baseColWidth="10" defaultColWidth="0" defaultRowHeight="14" zeroHeight="1" x14ac:dyDescent="0.3"/>
  <cols>
    <col min="1" max="1" width="5.1640625" customWidth="1"/>
    <col min="2" max="2" width="26" customWidth="1"/>
    <col min="3" max="4" width="14.6640625" customWidth="1"/>
    <col min="5" max="5" width="1.6640625" customWidth="1"/>
    <col min="6" max="7" width="12.9140625" customWidth="1"/>
    <col min="8" max="8" width="2.08203125" customWidth="1"/>
    <col min="9" max="10" width="14.6640625" customWidth="1"/>
    <col min="11" max="11" width="1.6640625" customWidth="1"/>
    <col min="12" max="13" width="12.1640625" customWidth="1"/>
    <col min="14" max="14" width="1.6640625" customWidth="1"/>
    <col min="15" max="16" width="13.08203125" customWidth="1"/>
    <col min="17" max="17" width="1.6640625" customWidth="1"/>
    <col min="18" max="19" width="12.08203125" customWidth="1"/>
    <col min="20" max="21" width="13.08203125" customWidth="1"/>
    <col min="22" max="22" width="20.1640625" customWidth="1"/>
    <col min="23" max="35" width="20.1640625" hidden="1" customWidth="1"/>
    <col min="36" max="16384" width="11" hidden="1"/>
  </cols>
  <sheetData>
    <row r="2" spans="2:21" ht="20" x14ac:dyDescent="0.3">
      <c r="B2" s="242" t="s">
        <v>101</v>
      </c>
      <c r="C2" s="242"/>
      <c r="D2" s="242"/>
      <c r="E2" s="242"/>
      <c r="F2" s="242"/>
      <c r="G2" s="242"/>
      <c r="H2" s="242"/>
      <c r="I2" s="242"/>
      <c r="J2" s="242"/>
      <c r="K2" s="242"/>
      <c r="L2" s="242"/>
      <c r="M2" s="242"/>
      <c r="N2" s="242"/>
      <c r="O2" s="242"/>
      <c r="P2" s="242"/>
      <c r="Q2" s="242"/>
      <c r="R2" s="242"/>
      <c r="S2" s="242"/>
      <c r="T2" s="242"/>
      <c r="U2" s="242"/>
    </row>
    <row r="3" spans="2:21" ht="20" x14ac:dyDescent="0.3">
      <c r="B3" s="243" t="s">
        <v>141</v>
      </c>
      <c r="C3" s="243"/>
      <c r="D3" s="243"/>
      <c r="E3" s="243"/>
      <c r="F3" s="243"/>
      <c r="G3" s="243"/>
      <c r="H3" s="243"/>
      <c r="I3" s="243"/>
      <c r="J3" s="243"/>
      <c r="K3" s="243"/>
      <c r="L3" s="243"/>
      <c r="M3" s="243"/>
      <c r="N3" s="243"/>
      <c r="O3" s="243"/>
      <c r="P3" s="243"/>
      <c r="Q3" s="243"/>
      <c r="R3" s="243"/>
      <c r="S3" s="243"/>
      <c r="T3" s="243"/>
      <c r="U3" s="243"/>
    </row>
    <row r="4" spans="2:21" ht="21.75" customHeight="1" x14ac:dyDescent="0.3">
      <c r="B4" s="244" t="s">
        <v>175</v>
      </c>
      <c r="C4" s="244"/>
      <c r="D4" s="244"/>
      <c r="E4" s="244"/>
      <c r="F4" s="244"/>
      <c r="G4" s="244"/>
      <c r="H4" s="244"/>
      <c r="I4" s="244"/>
      <c r="J4" s="244"/>
      <c r="K4" s="244"/>
      <c r="L4" s="244"/>
      <c r="M4" s="244"/>
      <c r="N4" s="244"/>
      <c r="O4" s="244"/>
      <c r="P4" s="244"/>
      <c r="Q4" s="244"/>
      <c r="R4" s="244"/>
      <c r="S4" s="244"/>
      <c r="T4" s="244"/>
      <c r="U4" s="244"/>
    </row>
    <row r="5" spans="2:21" ht="14.5" thickBot="1" x14ac:dyDescent="0.35">
      <c r="B5" s="251"/>
      <c r="C5" s="251"/>
      <c r="D5" s="251"/>
      <c r="E5" s="251"/>
      <c r="F5" s="251"/>
      <c r="G5" s="251"/>
      <c r="H5" s="251"/>
      <c r="I5" s="251"/>
      <c r="J5" s="251"/>
      <c r="K5" s="251"/>
      <c r="L5" s="251"/>
      <c r="M5" s="251"/>
      <c r="N5" s="251"/>
      <c r="O5" s="251"/>
      <c r="P5" s="251"/>
      <c r="Q5" s="251"/>
      <c r="R5" s="251"/>
      <c r="S5" s="251"/>
      <c r="T5" s="87"/>
    </row>
    <row r="6" spans="2:21" s="8" customFormat="1" ht="16.5" customHeight="1" thickBot="1" x14ac:dyDescent="0.35">
      <c r="B6" s="252" t="s">
        <v>1</v>
      </c>
      <c r="C6" s="253" t="s">
        <v>33</v>
      </c>
      <c r="D6" s="253"/>
      <c r="E6" s="253"/>
      <c r="F6" s="253"/>
      <c r="G6" s="253"/>
      <c r="H6" s="253"/>
      <c r="I6" s="253"/>
      <c r="J6" s="253"/>
      <c r="K6" s="82"/>
      <c r="L6" s="253" t="s">
        <v>36</v>
      </c>
      <c r="M6" s="253"/>
      <c r="N6" s="253"/>
      <c r="O6" s="253"/>
      <c r="P6" s="253"/>
      <c r="Q6" s="253"/>
      <c r="R6" s="253"/>
      <c r="S6" s="253"/>
      <c r="T6" s="245" t="s">
        <v>0</v>
      </c>
      <c r="U6" s="246"/>
    </row>
    <row r="7" spans="2:21" s="8" customFormat="1" ht="16.5" customHeight="1" thickTop="1" x14ac:dyDescent="0.3">
      <c r="B7" s="252"/>
      <c r="C7" s="250" t="s">
        <v>95</v>
      </c>
      <c r="D7" s="250"/>
      <c r="E7" s="9"/>
      <c r="F7" s="250" t="s">
        <v>96</v>
      </c>
      <c r="G7" s="250"/>
      <c r="H7" s="9"/>
      <c r="I7" s="250" t="s">
        <v>133</v>
      </c>
      <c r="J7" s="250"/>
      <c r="K7" s="9"/>
      <c r="L7" s="250" t="s">
        <v>12</v>
      </c>
      <c r="M7" s="250"/>
      <c r="N7" s="9"/>
      <c r="O7" s="250" t="s">
        <v>13</v>
      </c>
      <c r="P7" s="250"/>
      <c r="Q7" s="9"/>
      <c r="R7" s="250" t="s">
        <v>14</v>
      </c>
      <c r="S7" s="250"/>
      <c r="T7" s="247"/>
      <c r="U7" s="248"/>
    </row>
    <row r="8" spans="2:21" s="8" customFormat="1" ht="16.5" customHeight="1" thickBot="1" x14ac:dyDescent="0.35">
      <c r="B8" s="252"/>
      <c r="C8" s="9" t="s">
        <v>34</v>
      </c>
      <c r="D8" s="9" t="s">
        <v>35</v>
      </c>
      <c r="E8" s="9"/>
      <c r="F8" s="9" t="s">
        <v>34</v>
      </c>
      <c r="G8" s="9" t="s">
        <v>35</v>
      </c>
      <c r="H8" s="9"/>
      <c r="I8" s="9" t="s">
        <v>34</v>
      </c>
      <c r="J8" s="9" t="s">
        <v>35</v>
      </c>
      <c r="K8" s="9"/>
      <c r="L8" s="9" t="s">
        <v>34</v>
      </c>
      <c r="M8" s="9" t="s">
        <v>35</v>
      </c>
      <c r="N8" s="9"/>
      <c r="O8" s="9" t="s">
        <v>34</v>
      </c>
      <c r="P8" s="9" t="s">
        <v>35</v>
      </c>
      <c r="Q8" s="9"/>
      <c r="R8" s="9" t="s">
        <v>34</v>
      </c>
      <c r="S8" s="9" t="s">
        <v>35</v>
      </c>
      <c r="T8" s="90" t="s">
        <v>34</v>
      </c>
      <c r="U8" s="91" t="s">
        <v>35</v>
      </c>
    </row>
    <row r="9" spans="2:21" ht="18.75" customHeight="1" x14ac:dyDescent="0.3">
      <c r="B9" s="6" t="s">
        <v>2</v>
      </c>
      <c r="C9" s="174">
        <v>68785</v>
      </c>
      <c r="D9" s="174">
        <v>12487</v>
      </c>
      <c r="E9" s="174"/>
      <c r="F9" s="174">
        <v>50077</v>
      </c>
      <c r="G9" s="174">
        <v>15478</v>
      </c>
      <c r="H9" s="174"/>
      <c r="I9" s="174"/>
      <c r="J9" s="174"/>
      <c r="K9" s="174"/>
      <c r="L9" s="174">
        <v>0</v>
      </c>
      <c r="M9" s="174">
        <v>0</v>
      </c>
      <c r="N9" s="174"/>
      <c r="O9" s="174">
        <v>35685</v>
      </c>
      <c r="P9" s="174">
        <v>0</v>
      </c>
      <c r="Q9" s="174"/>
      <c r="R9" s="174">
        <v>6998</v>
      </c>
      <c r="S9" s="174">
        <v>1590</v>
      </c>
      <c r="T9" s="175">
        <v>161545</v>
      </c>
      <c r="U9" s="175">
        <v>29555</v>
      </c>
    </row>
    <row r="10" spans="2:21" ht="18.75" customHeight="1" x14ac:dyDescent="0.3">
      <c r="B10" s="7" t="s">
        <v>3</v>
      </c>
      <c r="C10" s="176">
        <v>9914479</v>
      </c>
      <c r="D10" s="176">
        <v>15291798</v>
      </c>
      <c r="E10" s="176"/>
      <c r="F10" s="176">
        <v>19446847</v>
      </c>
      <c r="G10" s="176">
        <v>36308399</v>
      </c>
      <c r="H10" s="176"/>
      <c r="I10" s="176">
        <v>271011482</v>
      </c>
      <c r="J10" s="176">
        <v>296224465</v>
      </c>
      <c r="K10" s="176"/>
      <c r="L10" s="176">
        <v>60431</v>
      </c>
      <c r="M10" s="176">
        <v>166698</v>
      </c>
      <c r="N10" s="176"/>
      <c r="O10" s="176">
        <v>1230478</v>
      </c>
      <c r="P10" s="176">
        <v>28366983</v>
      </c>
      <c r="Q10" s="176"/>
      <c r="R10" s="176">
        <v>5828</v>
      </c>
      <c r="S10" s="176">
        <v>596458</v>
      </c>
      <c r="T10" s="177">
        <v>301669545</v>
      </c>
      <c r="U10" s="177">
        <v>376954801</v>
      </c>
    </row>
    <row r="11" spans="2:21" ht="18.75" customHeight="1" x14ac:dyDescent="0.3">
      <c r="B11" s="6" t="s">
        <v>4</v>
      </c>
      <c r="C11" s="174">
        <v>8505387</v>
      </c>
      <c r="D11" s="174">
        <v>9817394</v>
      </c>
      <c r="E11" s="174"/>
      <c r="F11" s="174">
        <v>27336127</v>
      </c>
      <c r="G11" s="174">
        <v>21339567</v>
      </c>
      <c r="H11" s="174"/>
      <c r="I11" s="174">
        <v>128257158</v>
      </c>
      <c r="J11" s="174">
        <v>102796644</v>
      </c>
      <c r="K11" s="174"/>
      <c r="L11" s="174">
        <v>197852</v>
      </c>
      <c r="M11" s="174">
        <v>101186</v>
      </c>
      <c r="N11" s="174"/>
      <c r="O11" s="174">
        <v>12921380</v>
      </c>
      <c r="P11" s="174">
        <v>6182795</v>
      </c>
      <c r="Q11" s="174"/>
      <c r="R11" s="174">
        <v>148304</v>
      </c>
      <c r="S11" s="174">
        <v>545297</v>
      </c>
      <c r="T11" s="175">
        <v>177366208</v>
      </c>
      <c r="U11" s="175">
        <v>140782883</v>
      </c>
    </row>
    <row r="12" spans="2:21" ht="18.75" customHeight="1" x14ac:dyDescent="0.3">
      <c r="B12" s="7" t="s">
        <v>5</v>
      </c>
      <c r="C12" s="176">
        <v>948020</v>
      </c>
      <c r="D12" s="176">
        <v>139</v>
      </c>
      <c r="E12" s="176"/>
      <c r="F12" s="176">
        <v>947054</v>
      </c>
      <c r="G12" s="176">
        <v>2</v>
      </c>
      <c r="H12" s="176"/>
      <c r="I12" s="176"/>
      <c r="J12" s="176"/>
      <c r="K12" s="176"/>
      <c r="L12" s="176">
        <v>0</v>
      </c>
      <c r="M12" s="176">
        <v>0</v>
      </c>
      <c r="N12" s="176"/>
      <c r="O12" s="176">
        <v>0</v>
      </c>
      <c r="P12" s="176">
        <v>0</v>
      </c>
      <c r="Q12" s="176"/>
      <c r="R12" s="176">
        <v>0</v>
      </c>
      <c r="S12" s="176">
        <v>0</v>
      </c>
      <c r="T12" s="177">
        <v>1895074</v>
      </c>
      <c r="U12" s="177">
        <v>141</v>
      </c>
    </row>
    <row r="13" spans="2:21" ht="18.75" customHeight="1" x14ac:dyDescent="0.3">
      <c r="B13" s="6" t="s">
        <v>6</v>
      </c>
      <c r="C13" s="174">
        <v>8791</v>
      </c>
      <c r="D13" s="174">
        <v>0</v>
      </c>
      <c r="E13" s="174"/>
      <c r="F13" s="174">
        <v>11086</v>
      </c>
      <c r="G13" s="174">
        <v>0</v>
      </c>
      <c r="H13" s="174"/>
      <c r="I13" s="174"/>
      <c r="J13" s="174"/>
      <c r="K13" s="174"/>
      <c r="L13" s="174">
        <v>0</v>
      </c>
      <c r="M13" s="174">
        <v>0</v>
      </c>
      <c r="N13" s="174"/>
      <c r="O13" s="174">
        <v>0</v>
      </c>
      <c r="P13" s="174">
        <v>0</v>
      </c>
      <c r="Q13" s="174"/>
      <c r="R13" s="174">
        <v>0</v>
      </c>
      <c r="S13" s="174">
        <v>0</v>
      </c>
      <c r="T13" s="175">
        <v>19877</v>
      </c>
      <c r="U13" s="175">
        <v>0</v>
      </c>
    </row>
    <row r="14" spans="2:21" ht="18.75" customHeight="1" x14ac:dyDescent="0.3">
      <c r="B14" s="7" t="s">
        <v>7</v>
      </c>
      <c r="C14" s="176">
        <v>1509404</v>
      </c>
      <c r="D14" s="176">
        <v>837889</v>
      </c>
      <c r="E14" s="176"/>
      <c r="F14" s="176">
        <v>7003764</v>
      </c>
      <c r="G14" s="176">
        <v>2033257</v>
      </c>
      <c r="H14" s="176"/>
      <c r="I14" s="176">
        <v>27530360</v>
      </c>
      <c r="J14" s="176">
        <v>22304435</v>
      </c>
      <c r="K14" s="176"/>
      <c r="L14" s="176">
        <v>0</v>
      </c>
      <c r="M14" s="176">
        <v>0</v>
      </c>
      <c r="N14" s="176"/>
      <c r="O14" s="176">
        <v>135177</v>
      </c>
      <c r="P14" s="176">
        <v>1392219</v>
      </c>
      <c r="Q14" s="176"/>
      <c r="R14" s="176">
        <v>680182</v>
      </c>
      <c r="S14" s="176">
        <v>9272</v>
      </c>
      <c r="T14" s="177">
        <v>36858887</v>
      </c>
      <c r="U14" s="177">
        <v>26577072</v>
      </c>
    </row>
    <row r="15" spans="2:21" ht="18.75" customHeight="1" x14ac:dyDescent="0.3">
      <c r="B15" s="6" t="s">
        <v>8</v>
      </c>
      <c r="C15" s="174">
        <v>955883</v>
      </c>
      <c r="D15" s="174">
        <v>102010</v>
      </c>
      <c r="E15" s="174"/>
      <c r="F15" s="174">
        <v>1910634</v>
      </c>
      <c r="G15" s="174">
        <v>150555</v>
      </c>
      <c r="H15" s="174"/>
      <c r="I15" s="174">
        <v>15930</v>
      </c>
      <c r="J15" s="174">
        <v>10915</v>
      </c>
      <c r="K15" s="174"/>
      <c r="L15" s="174">
        <v>0</v>
      </c>
      <c r="M15" s="174">
        <v>0</v>
      </c>
      <c r="N15" s="174"/>
      <c r="O15" s="174">
        <v>2946</v>
      </c>
      <c r="P15" s="174">
        <v>32343</v>
      </c>
      <c r="Q15" s="174"/>
      <c r="R15" s="174">
        <v>8219</v>
      </c>
      <c r="S15" s="174">
        <v>136</v>
      </c>
      <c r="T15" s="175">
        <v>2893612</v>
      </c>
      <c r="U15" s="175">
        <v>295959</v>
      </c>
    </row>
    <row r="16" spans="2:21" ht="18.75" customHeight="1" x14ac:dyDescent="0.3">
      <c r="B16" s="7" t="s">
        <v>9</v>
      </c>
      <c r="C16" s="176">
        <v>1404920</v>
      </c>
      <c r="D16" s="176">
        <v>50</v>
      </c>
      <c r="E16" s="176"/>
      <c r="F16" s="176">
        <v>2521044</v>
      </c>
      <c r="G16" s="176">
        <v>0</v>
      </c>
      <c r="H16" s="176"/>
      <c r="I16" s="176"/>
      <c r="J16" s="176">
        <v>117769</v>
      </c>
      <c r="K16" s="176"/>
      <c r="L16" s="176">
        <v>0</v>
      </c>
      <c r="M16" s="176">
        <v>0</v>
      </c>
      <c r="N16" s="176"/>
      <c r="O16" s="176">
        <v>22080213</v>
      </c>
      <c r="P16" s="176">
        <v>6</v>
      </c>
      <c r="Q16" s="176"/>
      <c r="R16" s="176">
        <v>127225</v>
      </c>
      <c r="S16" s="176">
        <v>0</v>
      </c>
      <c r="T16" s="177">
        <v>26133402</v>
      </c>
      <c r="U16" s="177">
        <v>117825</v>
      </c>
    </row>
    <row r="17" spans="2:21" ht="18.75" customHeight="1" x14ac:dyDescent="0.3">
      <c r="B17" s="6" t="s">
        <v>10</v>
      </c>
      <c r="C17" s="174">
        <v>393192</v>
      </c>
      <c r="D17" s="174">
        <v>476241</v>
      </c>
      <c r="E17" s="174"/>
      <c r="F17" s="174">
        <v>1438461</v>
      </c>
      <c r="G17" s="174">
        <v>996005</v>
      </c>
      <c r="H17" s="174"/>
      <c r="I17" s="174">
        <v>13334021</v>
      </c>
      <c r="J17" s="174">
        <v>19206169</v>
      </c>
      <c r="K17" s="174"/>
      <c r="L17" s="174">
        <v>9601</v>
      </c>
      <c r="M17" s="174">
        <v>0</v>
      </c>
      <c r="N17" s="174"/>
      <c r="O17" s="174">
        <v>57280</v>
      </c>
      <c r="P17" s="174">
        <v>675772</v>
      </c>
      <c r="Q17" s="174"/>
      <c r="R17" s="174">
        <v>2059</v>
      </c>
      <c r="S17" s="174">
        <v>10903</v>
      </c>
      <c r="T17" s="175">
        <v>15234614</v>
      </c>
      <c r="U17" s="175">
        <v>21365090</v>
      </c>
    </row>
    <row r="18" spans="2:21" ht="18.75" customHeight="1" x14ac:dyDescent="0.3">
      <c r="B18" s="171" t="s">
        <v>118</v>
      </c>
      <c r="C18" s="176">
        <v>306012</v>
      </c>
      <c r="D18" s="176">
        <v>3494</v>
      </c>
      <c r="E18" s="176"/>
      <c r="F18" s="176">
        <v>28859</v>
      </c>
      <c r="G18" s="176">
        <v>0</v>
      </c>
      <c r="H18" s="176"/>
      <c r="I18" s="176"/>
      <c r="J18" s="176"/>
      <c r="K18" s="176"/>
      <c r="L18" s="176">
        <v>0</v>
      </c>
      <c r="M18" s="176">
        <v>0</v>
      </c>
      <c r="N18" s="176"/>
      <c r="O18" s="176">
        <v>481234</v>
      </c>
      <c r="P18" s="176">
        <v>4005</v>
      </c>
      <c r="Q18" s="176"/>
      <c r="R18" s="176">
        <v>154786</v>
      </c>
      <c r="S18" s="176">
        <v>0</v>
      </c>
      <c r="T18" s="178">
        <v>970891</v>
      </c>
      <c r="U18" s="178">
        <v>7499</v>
      </c>
    </row>
    <row r="19" spans="2:21" ht="18.75" customHeight="1" x14ac:dyDescent="0.3">
      <c r="B19" s="6" t="s">
        <v>91</v>
      </c>
      <c r="C19" s="174">
        <v>553714</v>
      </c>
      <c r="D19" s="174">
        <v>229883</v>
      </c>
      <c r="E19" s="174"/>
      <c r="F19" s="174">
        <v>330290</v>
      </c>
      <c r="G19" s="174">
        <v>398482</v>
      </c>
      <c r="H19" s="174"/>
      <c r="I19" s="174">
        <v>1550086</v>
      </c>
      <c r="J19" s="174">
        <v>946146</v>
      </c>
      <c r="K19" s="174"/>
      <c r="L19" s="174">
        <v>0</v>
      </c>
      <c r="M19" s="174">
        <v>0</v>
      </c>
      <c r="N19" s="174"/>
      <c r="O19" s="174">
        <v>31008</v>
      </c>
      <c r="P19" s="174">
        <v>316966</v>
      </c>
      <c r="Q19" s="174"/>
      <c r="R19" s="174">
        <v>31490</v>
      </c>
      <c r="S19" s="174">
        <v>1432</v>
      </c>
      <c r="T19" s="175">
        <v>2496588</v>
      </c>
      <c r="U19" s="175">
        <v>1892909</v>
      </c>
    </row>
    <row r="20" spans="2:21" ht="18.75" customHeight="1" x14ac:dyDescent="0.3">
      <c r="B20" s="171" t="s">
        <v>119</v>
      </c>
      <c r="C20" s="176">
        <v>56459</v>
      </c>
      <c r="D20" s="176">
        <v>33039</v>
      </c>
      <c r="E20" s="176"/>
      <c r="F20" s="176">
        <v>0</v>
      </c>
      <c r="G20" s="176">
        <v>3</v>
      </c>
      <c r="H20" s="176"/>
      <c r="I20" s="176">
        <v>22084</v>
      </c>
      <c r="J20" s="176">
        <v>89590</v>
      </c>
      <c r="K20" s="176"/>
      <c r="L20" s="176">
        <v>0</v>
      </c>
      <c r="M20" s="176">
        <v>0</v>
      </c>
      <c r="N20" s="176"/>
      <c r="O20" s="176">
        <v>0</v>
      </c>
      <c r="P20" s="176">
        <v>0</v>
      </c>
      <c r="Q20" s="176"/>
      <c r="R20" s="176">
        <v>0</v>
      </c>
      <c r="S20" s="176">
        <v>0</v>
      </c>
      <c r="T20" s="178">
        <v>78543</v>
      </c>
      <c r="U20" s="178">
        <v>122632</v>
      </c>
    </row>
    <row r="21" spans="2:21" ht="18.75" customHeight="1" x14ac:dyDescent="0.3">
      <c r="B21" s="6" t="s">
        <v>11</v>
      </c>
      <c r="C21" s="174">
        <v>111318</v>
      </c>
      <c r="D21" s="174">
        <v>8168</v>
      </c>
      <c r="E21" s="174"/>
      <c r="F21" s="174">
        <v>41184</v>
      </c>
      <c r="G21" s="174">
        <v>291</v>
      </c>
      <c r="H21" s="174"/>
      <c r="I21" s="174"/>
      <c r="J21" s="174"/>
      <c r="K21" s="174"/>
      <c r="L21" s="174">
        <v>0</v>
      </c>
      <c r="M21" s="174">
        <v>0</v>
      </c>
      <c r="N21" s="174"/>
      <c r="O21" s="174">
        <v>0</v>
      </c>
      <c r="P21" s="174">
        <v>0</v>
      </c>
      <c r="Q21" s="174"/>
      <c r="R21" s="174">
        <v>0</v>
      </c>
      <c r="S21" s="174">
        <v>0</v>
      </c>
      <c r="T21" s="175">
        <v>152502</v>
      </c>
      <c r="U21" s="175">
        <v>8459</v>
      </c>
    </row>
    <row r="22" spans="2:21" ht="18.75" customHeight="1" x14ac:dyDescent="0.3">
      <c r="B22" s="171" t="s">
        <v>92</v>
      </c>
      <c r="C22" s="179">
        <v>2122558</v>
      </c>
      <c r="D22" s="179">
        <v>46330</v>
      </c>
      <c r="E22" s="179"/>
      <c r="F22" s="179">
        <v>248337</v>
      </c>
      <c r="G22" s="179">
        <v>71725</v>
      </c>
      <c r="H22" s="179"/>
      <c r="I22" s="179">
        <v>2593568</v>
      </c>
      <c r="J22" s="179">
        <v>2618556</v>
      </c>
      <c r="K22" s="176"/>
      <c r="L22" s="176">
        <v>0</v>
      </c>
      <c r="M22" s="176">
        <v>0</v>
      </c>
      <c r="N22" s="176"/>
      <c r="O22" s="176">
        <v>0</v>
      </c>
      <c r="P22" s="176">
        <v>4312</v>
      </c>
      <c r="Q22" s="176"/>
      <c r="R22" s="176">
        <v>0</v>
      </c>
      <c r="S22" s="176">
        <v>3</v>
      </c>
      <c r="T22" s="178">
        <v>4964463</v>
      </c>
      <c r="U22" s="178">
        <v>2740926</v>
      </c>
    </row>
    <row r="23" spans="2:21" s="8" customFormat="1" ht="19.25" customHeight="1" x14ac:dyDescent="0.3">
      <c r="B23" s="13" t="s">
        <v>65</v>
      </c>
      <c r="C23" s="14">
        <f>SUM(C9:C22)</f>
        <v>26858922</v>
      </c>
      <c r="D23" s="14">
        <f>SUM(D9:D22)</f>
        <v>26858922</v>
      </c>
      <c r="E23" s="14"/>
      <c r="F23" s="14">
        <f>SUM(F9:F22)</f>
        <v>61313764</v>
      </c>
      <c r="G23" s="14">
        <f>SUM(G9:G22)</f>
        <v>61313764</v>
      </c>
      <c r="H23" s="14"/>
      <c r="I23" s="14">
        <f t="shared" ref="I23:U23" si="0">SUM(I9:I22)</f>
        <v>444314689</v>
      </c>
      <c r="J23" s="14">
        <f t="shared" si="0"/>
        <v>444314689</v>
      </c>
      <c r="K23" s="14"/>
      <c r="L23" s="14">
        <f t="shared" si="0"/>
        <v>267884</v>
      </c>
      <c r="M23" s="14">
        <f t="shared" si="0"/>
        <v>267884</v>
      </c>
      <c r="N23" s="14"/>
      <c r="O23" s="14">
        <f t="shared" si="0"/>
        <v>36975401</v>
      </c>
      <c r="P23" s="14">
        <f t="shared" si="0"/>
        <v>36975401</v>
      </c>
      <c r="Q23" s="14"/>
      <c r="R23" s="14">
        <f t="shared" si="0"/>
        <v>1165091</v>
      </c>
      <c r="S23" s="14">
        <f t="shared" si="0"/>
        <v>1165091</v>
      </c>
      <c r="T23" s="14">
        <f t="shared" si="0"/>
        <v>570895751</v>
      </c>
      <c r="U23" s="14">
        <f t="shared" si="0"/>
        <v>570895751</v>
      </c>
    </row>
    <row r="24" spans="2:21" ht="19.25" customHeight="1" x14ac:dyDescent="0.3">
      <c r="B24" s="4"/>
      <c r="C24" s="3"/>
      <c r="D24" s="3"/>
      <c r="E24" s="3"/>
      <c r="F24" s="3"/>
      <c r="G24" s="3"/>
      <c r="H24" s="3"/>
      <c r="I24" s="3"/>
      <c r="J24" s="3"/>
      <c r="K24" s="3"/>
      <c r="L24" s="3"/>
      <c r="M24" s="3"/>
      <c r="N24" s="3"/>
      <c r="O24" s="170"/>
      <c r="P24" s="3"/>
      <c r="Q24" s="3"/>
      <c r="R24" s="170"/>
      <c r="S24" s="3"/>
      <c r="T24" s="3"/>
      <c r="U24" s="3"/>
    </row>
    <row r="25" spans="2:21" ht="19.25" customHeight="1" x14ac:dyDescent="0.3">
      <c r="B25" s="249" t="s">
        <v>147</v>
      </c>
      <c r="C25" s="249"/>
      <c r="D25" s="249"/>
      <c r="E25" s="249"/>
      <c r="F25" s="249"/>
      <c r="G25" s="249"/>
      <c r="H25" s="249"/>
      <c r="I25" s="249"/>
      <c r="J25" s="249"/>
      <c r="K25" s="249"/>
      <c r="L25" s="249"/>
      <c r="M25" s="249"/>
      <c r="N25" s="249"/>
      <c r="O25" s="249"/>
      <c r="P25" s="249"/>
      <c r="R25" s="170"/>
    </row>
    <row r="26" spans="2:21" ht="19.25" customHeight="1" x14ac:dyDescent="0.3">
      <c r="B26" s="83"/>
      <c r="Q26" s="80"/>
      <c r="R26" s="170"/>
      <c r="S26" s="170"/>
    </row>
    <row r="27" spans="2:21" s="143" customFormat="1" ht="19.25" customHeight="1" x14ac:dyDescent="0.3">
      <c r="B27" s="142" t="s">
        <v>136</v>
      </c>
    </row>
  </sheetData>
  <mergeCells count="15">
    <mergeCell ref="B2:U2"/>
    <mergeCell ref="B3:U3"/>
    <mergeCell ref="B4:U4"/>
    <mergeCell ref="T6:U7"/>
    <mergeCell ref="B25:P25"/>
    <mergeCell ref="R7:S7"/>
    <mergeCell ref="B5:S5"/>
    <mergeCell ref="B6:B8"/>
    <mergeCell ref="L6:S6"/>
    <mergeCell ref="C7:D7"/>
    <mergeCell ref="F7:G7"/>
    <mergeCell ref="L7:M7"/>
    <mergeCell ref="O7:P7"/>
    <mergeCell ref="C6:J6"/>
    <mergeCell ref="I7:J7"/>
  </mergeCells>
  <hyperlinks>
    <hyperlink ref="B27" location="CONTENIDO!A1" display="CONTENIDO" xr:uid="{4E9B9D7E-6F27-4F10-A55F-1E2B71C31102}"/>
  </hyperlinks>
  <pageMargins left="0.7" right="0.7" top="0.75" bottom="0.75" header="0.3" footer="0.3"/>
  <pageSetup orientation="portrait" r:id="rId1"/>
  <headerFooter>
    <oddFooter>&amp;C&amp;1#&amp;"Calibri"&amp;10&amp;K000000Uso Interno</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9">
    <tabColor theme="6"/>
  </sheetPr>
  <dimension ref="A2:AJ28"/>
  <sheetViews>
    <sheetView showGridLines="0" showRowColHeaders="0" tabSelected="1" topLeftCell="A2" zoomScale="70" zoomScaleNormal="70" zoomScaleSheetLayoutView="80" workbookViewId="0">
      <pane xSplit="2" ySplit="8" topLeftCell="C10" activePane="bottomRight" state="frozen"/>
      <selection activeCell="A2" sqref="A2"/>
      <selection pane="topRight" activeCell="C2" sqref="C2"/>
      <selection pane="bottomLeft" activeCell="A10" sqref="A10"/>
      <selection pane="bottomRight" activeCell="T26" sqref="T26"/>
    </sheetView>
  </sheetViews>
  <sheetFormatPr baseColWidth="10" defaultColWidth="0" defaultRowHeight="14" zeroHeight="1" x14ac:dyDescent="0.3"/>
  <cols>
    <col min="1" max="1" width="4" customWidth="1"/>
    <col min="2" max="2" width="30.9140625" customWidth="1"/>
    <col min="3" max="3" width="14.1640625" bestFit="1" customWidth="1"/>
    <col min="4" max="4" width="15" bestFit="1" customWidth="1"/>
    <col min="5" max="5" width="3" customWidth="1"/>
    <col min="6" max="6" width="14.1640625" bestFit="1" customWidth="1"/>
    <col min="7" max="7" width="15" bestFit="1" customWidth="1"/>
    <col min="8" max="8" width="2.83203125" customWidth="1"/>
    <col min="9" max="10" width="15" customWidth="1"/>
    <col min="11" max="11" width="4.08203125" customWidth="1"/>
    <col min="12" max="12" width="14.1640625" bestFit="1" customWidth="1"/>
    <col min="13" max="13" width="15" bestFit="1" customWidth="1"/>
    <col min="14" max="14" width="3.9140625" customWidth="1"/>
    <col min="15" max="15" width="14.1640625" bestFit="1" customWidth="1"/>
    <col min="16" max="16" width="15" bestFit="1" customWidth="1"/>
    <col min="17" max="17" width="3.83203125" customWidth="1"/>
    <col min="18" max="18" width="14.1640625" bestFit="1" customWidth="1"/>
    <col min="19" max="19" width="15" bestFit="1" customWidth="1"/>
    <col min="20" max="20" width="14.1640625" bestFit="1" customWidth="1"/>
    <col min="21" max="21" width="17.08203125" bestFit="1" customWidth="1"/>
    <col min="22" max="36" width="20.1640625" hidden="1" customWidth="1"/>
    <col min="37" max="16384" width="11" hidden="1"/>
  </cols>
  <sheetData>
    <row r="2" spans="2:21" ht="20.149999999999999" customHeight="1" x14ac:dyDescent="0.3">
      <c r="B2" s="242" t="s">
        <v>102</v>
      </c>
      <c r="C2" s="242"/>
      <c r="D2" s="242"/>
      <c r="E2" s="242"/>
      <c r="F2" s="242"/>
      <c r="G2" s="242"/>
      <c r="H2" s="242"/>
      <c r="I2" s="242"/>
      <c r="J2" s="242"/>
      <c r="K2" s="242"/>
      <c r="L2" s="242"/>
      <c r="M2" s="242"/>
      <c r="N2" s="242"/>
      <c r="O2" s="242"/>
      <c r="P2" s="242"/>
      <c r="Q2" s="242"/>
      <c r="R2" s="242"/>
      <c r="S2" s="242"/>
      <c r="T2" s="242"/>
      <c r="U2" s="242"/>
    </row>
    <row r="3" spans="2:21" ht="20" x14ac:dyDescent="0.3">
      <c r="B3" s="243" t="s">
        <v>140</v>
      </c>
      <c r="C3" s="243"/>
      <c r="D3" s="243"/>
      <c r="E3" s="243"/>
      <c r="F3" s="243"/>
      <c r="G3" s="243"/>
      <c r="H3" s="243"/>
      <c r="I3" s="243"/>
      <c r="J3" s="243"/>
      <c r="K3" s="243"/>
      <c r="L3" s="243"/>
      <c r="M3" s="243"/>
      <c r="N3" s="243"/>
      <c r="O3" s="243"/>
      <c r="P3" s="243"/>
      <c r="Q3" s="243"/>
      <c r="R3" s="243"/>
      <c r="S3" s="243"/>
      <c r="T3" s="243"/>
      <c r="U3" s="243"/>
    </row>
    <row r="4" spans="2:21" ht="18" x14ac:dyDescent="0.3">
      <c r="B4" s="244" t="s">
        <v>175</v>
      </c>
      <c r="C4" s="244"/>
      <c r="D4" s="244"/>
      <c r="E4" s="244"/>
      <c r="F4" s="244"/>
      <c r="G4" s="244"/>
      <c r="H4" s="244"/>
      <c r="I4" s="244"/>
      <c r="J4" s="244"/>
      <c r="K4" s="244"/>
      <c r="L4" s="244"/>
      <c r="M4" s="244"/>
      <c r="N4" s="244"/>
      <c r="O4" s="244"/>
      <c r="P4" s="244"/>
      <c r="Q4" s="244"/>
      <c r="R4" s="244"/>
      <c r="S4" s="244"/>
      <c r="T4" s="244"/>
      <c r="U4" s="244"/>
    </row>
    <row r="5" spans="2:21" ht="20.149999999999999" customHeight="1" x14ac:dyDescent="0.3">
      <c r="B5" s="228" t="s">
        <v>93</v>
      </c>
      <c r="C5" s="228"/>
      <c r="D5" s="228"/>
      <c r="E5" s="228"/>
      <c r="F5" s="228"/>
      <c r="G5" s="228"/>
      <c r="H5" s="228"/>
      <c r="I5" s="228"/>
      <c r="J5" s="228"/>
      <c r="K5" s="228"/>
      <c r="L5" s="228"/>
      <c r="M5" s="228"/>
      <c r="N5" s="228"/>
      <c r="O5" s="228"/>
      <c r="P5" s="228"/>
      <c r="Q5" s="228"/>
      <c r="R5" s="228"/>
      <c r="S5" s="228"/>
      <c r="T5" s="228"/>
      <c r="U5" s="228"/>
    </row>
    <row r="6" spans="2:21" ht="20.149999999999999" customHeight="1" thickBot="1" x14ac:dyDescent="0.35"/>
    <row r="7" spans="2:21" ht="20.149999999999999" customHeight="1" thickBot="1" x14ac:dyDescent="0.35">
      <c r="B7" s="255" t="s">
        <v>1</v>
      </c>
      <c r="C7" s="253" t="s">
        <v>33</v>
      </c>
      <c r="D7" s="253"/>
      <c r="E7" s="253"/>
      <c r="F7" s="253"/>
      <c r="G7" s="253"/>
      <c r="H7" s="253"/>
      <c r="I7" s="253"/>
      <c r="J7" s="253"/>
      <c r="K7" s="82"/>
      <c r="L7" s="253" t="s">
        <v>36</v>
      </c>
      <c r="M7" s="253"/>
      <c r="N7" s="253"/>
      <c r="O7" s="253"/>
      <c r="P7" s="253"/>
      <c r="Q7" s="253"/>
      <c r="R7" s="253"/>
      <c r="S7" s="253"/>
      <c r="T7" s="245" t="s">
        <v>0</v>
      </c>
      <c r="U7" s="246"/>
    </row>
    <row r="8" spans="2:21" ht="20.149999999999999" customHeight="1" thickTop="1" x14ac:dyDescent="0.3">
      <c r="B8" s="255"/>
      <c r="C8" s="250" t="s">
        <v>95</v>
      </c>
      <c r="D8" s="250"/>
      <c r="E8" s="9"/>
      <c r="F8" s="250" t="s">
        <v>96</v>
      </c>
      <c r="G8" s="250"/>
      <c r="H8" s="9"/>
      <c r="I8" s="250" t="s">
        <v>133</v>
      </c>
      <c r="J8" s="250"/>
      <c r="K8" s="9"/>
      <c r="L8" s="250" t="s">
        <v>12</v>
      </c>
      <c r="M8" s="250"/>
      <c r="N8" s="9"/>
      <c r="O8" s="250" t="s">
        <v>13</v>
      </c>
      <c r="P8" s="250"/>
      <c r="Q8" s="9"/>
      <c r="R8" s="250" t="s">
        <v>14</v>
      </c>
      <c r="S8" s="250"/>
      <c r="T8" s="247"/>
      <c r="U8" s="248"/>
    </row>
    <row r="9" spans="2:21" ht="27" customHeight="1" x14ac:dyDescent="0.3">
      <c r="B9" s="255"/>
      <c r="C9" s="9" t="s">
        <v>73</v>
      </c>
      <c r="D9" s="9" t="s">
        <v>74</v>
      </c>
      <c r="E9" s="9"/>
      <c r="F9" s="9" t="s">
        <v>73</v>
      </c>
      <c r="G9" s="9" t="s">
        <v>74</v>
      </c>
      <c r="H9" s="9"/>
      <c r="I9" s="9" t="s">
        <v>34</v>
      </c>
      <c r="J9" s="9" t="s">
        <v>35</v>
      </c>
      <c r="K9" s="9"/>
      <c r="L9" s="9" t="s">
        <v>73</v>
      </c>
      <c r="M9" s="9" t="s">
        <v>74</v>
      </c>
      <c r="N9" s="9"/>
      <c r="O9" s="9" t="s">
        <v>73</v>
      </c>
      <c r="P9" s="9" t="s">
        <v>74</v>
      </c>
      <c r="Q9" s="9"/>
      <c r="R9" s="9" t="s">
        <v>73</v>
      </c>
      <c r="S9" s="9" t="s">
        <v>74</v>
      </c>
      <c r="T9" s="9" t="s">
        <v>73</v>
      </c>
      <c r="U9" s="9" t="s">
        <v>74</v>
      </c>
    </row>
    <row r="10" spans="2:21" ht="20.149999999999999" customHeight="1" x14ac:dyDescent="0.3">
      <c r="B10" s="6" t="s">
        <v>2</v>
      </c>
      <c r="C10" s="114">
        <v>921.81948240216616</v>
      </c>
      <c r="D10" s="114">
        <v>11588.245612608207</v>
      </c>
      <c r="E10" s="200"/>
      <c r="F10" s="114">
        <v>634.98566271218056</v>
      </c>
      <c r="G10" s="172">
        <v>2603.4964193179967</v>
      </c>
      <c r="H10" s="200"/>
      <c r="I10" s="172" t="s">
        <v>142</v>
      </c>
      <c r="J10" s="172" t="s">
        <v>142</v>
      </c>
      <c r="K10" s="200"/>
      <c r="L10" s="201" t="s">
        <v>142</v>
      </c>
      <c r="M10" s="201" t="s">
        <v>142</v>
      </c>
      <c r="N10" s="200"/>
      <c r="O10" s="114">
        <v>56.50744473464939</v>
      </c>
      <c r="P10" s="114" t="s">
        <v>142</v>
      </c>
      <c r="Q10" s="200"/>
      <c r="R10" s="114">
        <v>11.1944192075727</v>
      </c>
      <c r="S10" s="114">
        <v>53.366854546184904</v>
      </c>
      <c r="T10" s="115">
        <v>1624.5070090565689</v>
      </c>
      <c r="U10" s="115">
        <v>14245.108886472388</v>
      </c>
    </row>
    <row r="11" spans="2:21" ht="20.149999999999999" customHeight="1" x14ac:dyDescent="0.3">
      <c r="B11" s="7" t="s">
        <v>3</v>
      </c>
      <c r="C11" s="116">
        <v>21006.147619115909</v>
      </c>
      <c r="D11" s="116">
        <v>37993.19316583647</v>
      </c>
      <c r="E11" s="202"/>
      <c r="F11" s="116">
        <v>14950.371293518654</v>
      </c>
      <c r="G11" s="116">
        <v>38592.384343196878</v>
      </c>
      <c r="H11" s="202"/>
      <c r="I11" s="116">
        <v>5476.3516856829465</v>
      </c>
      <c r="J11" s="116">
        <v>5750.3755256269005</v>
      </c>
      <c r="K11" s="202"/>
      <c r="L11" s="202">
        <v>236.98054666110551</v>
      </c>
      <c r="M11" s="202">
        <v>405.010198528476</v>
      </c>
      <c r="N11" s="202"/>
      <c r="O11" s="116">
        <v>1177.2108677862273</v>
      </c>
      <c r="P11" s="116">
        <v>17422.132332638517</v>
      </c>
      <c r="Q11" s="202"/>
      <c r="R11" s="116">
        <v>19.195056663876009</v>
      </c>
      <c r="S11" s="116">
        <v>394.04883357738692</v>
      </c>
      <c r="T11" s="140">
        <v>42866.257069428721</v>
      </c>
      <c r="U11" s="140">
        <v>100557.14439940463</v>
      </c>
    </row>
    <row r="12" spans="2:21" ht="20.149999999999999" customHeight="1" x14ac:dyDescent="0.3">
      <c r="B12" s="6" t="s">
        <v>4</v>
      </c>
      <c r="C12" s="114">
        <v>26878.562606768184</v>
      </c>
      <c r="D12" s="114">
        <v>28521.113728262655</v>
      </c>
      <c r="E12" s="200"/>
      <c r="F12" s="114">
        <v>32562.165013890834</v>
      </c>
      <c r="G12" s="172">
        <v>33286.289993461163</v>
      </c>
      <c r="H12" s="200"/>
      <c r="I12" s="172">
        <v>2542.2784371505195</v>
      </c>
      <c r="J12" s="172">
        <v>2249.2706551037436</v>
      </c>
      <c r="K12" s="200"/>
      <c r="L12" s="200">
        <v>667.329556744142</v>
      </c>
      <c r="M12" s="200">
        <v>536.40252752788604</v>
      </c>
      <c r="N12" s="200"/>
      <c r="O12" s="114">
        <v>12131.270449041303</v>
      </c>
      <c r="P12" s="114">
        <v>8269.9455367727078</v>
      </c>
      <c r="Q12" s="200"/>
      <c r="R12" s="114">
        <v>164.11038252297635</v>
      </c>
      <c r="S12" s="114">
        <v>335.98992865909736</v>
      </c>
      <c r="T12" s="115">
        <v>74945.716446117978</v>
      </c>
      <c r="U12" s="115">
        <v>73199.012369787248</v>
      </c>
    </row>
    <row r="13" spans="2:21" ht="20.149999999999999" customHeight="1" x14ac:dyDescent="0.3">
      <c r="B13" s="7" t="s">
        <v>5</v>
      </c>
      <c r="C13" s="116">
        <v>302.16366341587855</v>
      </c>
      <c r="D13" s="116">
        <v>0.215705094027</v>
      </c>
      <c r="E13" s="202"/>
      <c r="F13" s="116">
        <v>301.14593497160814</v>
      </c>
      <c r="G13" s="116">
        <v>7.7309899999999997E-4</v>
      </c>
      <c r="H13" s="202"/>
      <c r="I13" s="116" t="s">
        <v>142</v>
      </c>
      <c r="J13" s="116" t="s">
        <v>142</v>
      </c>
      <c r="K13" s="202"/>
      <c r="L13" s="202" t="s">
        <v>142</v>
      </c>
      <c r="M13" s="202" t="s">
        <v>142</v>
      </c>
      <c r="N13" s="202"/>
      <c r="O13" s="116" t="s">
        <v>142</v>
      </c>
      <c r="P13" s="116" t="s">
        <v>142</v>
      </c>
      <c r="Q13" s="202"/>
      <c r="R13" s="116" t="s">
        <v>142</v>
      </c>
      <c r="S13" s="116" t="s">
        <v>142</v>
      </c>
      <c r="T13" s="140">
        <v>603.30959838748663</v>
      </c>
      <c r="U13" s="140">
        <v>0.216478193027</v>
      </c>
    </row>
    <row r="14" spans="2:21" ht="20.149999999999999" customHeight="1" x14ac:dyDescent="0.3">
      <c r="B14" s="6" t="s">
        <v>6</v>
      </c>
      <c r="C14" s="114">
        <v>37.272469895593893</v>
      </c>
      <c r="D14" s="114" t="s">
        <v>142</v>
      </c>
      <c r="E14" s="200"/>
      <c r="F14" s="114">
        <v>181.64975336547369</v>
      </c>
      <c r="G14" s="172" t="s">
        <v>142</v>
      </c>
      <c r="H14" s="200"/>
      <c r="I14" s="172" t="s">
        <v>142</v>
      </c>
      <c r="J14" s="172" t="s">
        <v>142</v>
      </c>
      <c r="K14" s="200"/>
      <c r="L14" s="200" t="s">
        <v>142</v>
      </c>
      <c r="M14" s="200" t="s">
        <v>142</v>
      </c>
      <c r="N14" s="200"/>
      <c r="O14" s="114" t="s">
        <v>142</v>
      </c>
      <c r="P14" s="114" t="s">
        <v>142</v>
      </c>
      <c r="Q14" s="200"/>
      <c r="R14" s="114" t="s">
        <v>142</v>
      </c>
      <c r="S14" s="114" t="s">
        <v>142</v>
      </c>
      <c r="T14" s="115">
        <v>218.92222326106759</v>
      </c>
      <c r="U14" s="115">
        <v>0</v>
      </c>
    </row>
    <row r="15" spans="2:21" ht="20.149999999999999" customHeight="1" x14ac:dyDescent="0.3">
      <c r="B15" s="7" t="s">
        <v>7</v>
      </c>
      <c r="C15" s="116">
        <v>2430.6183618394921</v>
      </c>
      <c r="D15" s="116">
        <v>664.58833735451606</v>
      </c>
      <c r="E15" s="202"/>
      <c r="F15" s="116">
        <v>2086.8512086713963</v>
      </c>
      <c r="G15" s="116">
        <v>401.84714935503172</v>
      </c>
      <c r="H15" s="202"/>
      <c r="I15" s="116">
        <v>493.56213328176983</v>
      </c>
      <c r="J15" s="116">
        <v>394.47802898674644</v>
      </c>
      <c r="K15" s="202"/>
      <c r="L15" s="202" t="s">
        <v>142</v>
      </c>
      <c r="M15" s="202" t="s">
        <v>142</v>
      </c>
      <c r="N15" s="202"/>
      <c r="O15" s="116">
        <v>91.325642092764355</v>
      </c>
      <c r="P15" s="116">
        <v>435.08768505421557</v>
      </c>
      <c r="Q15" s="202"/>
      <c r="R15" s="116">
        <v>42.136286006744996</v>
      </c>
      <c r="S15" s="116">
        <v>1.8122625134884995</v>
      </c>
      <c r="T15" s="140">
        <v>5144.4936318921673</v>
      </c>
      <c r="U15" s="140">
        <v>1897.8134632639985</v>
      </c>
    </row>
    <row r="16" spans="2:21" ht="20.149999999999999" customHeight="1" x14ac:dyDescent="0.3">
      <c r="B16" s="6" t="s">
        <v>8</v>
      </c>
      <c r="C16" s="114">
        <v>559.39189521604715</v>
      </c>
      <c r="D16" s="114">
        <v>56.145353220091202</v>
      </c>
      <c r="E16" s="200"/>
      <c r="F16" s="114">
        <v>354.28184485105578</v>
      </c>
      <c r="G16" s="172">
        <v>33.824812587639101</v>
      </c>
      <c r="H16" s="200"/>
      <c r="I16" s="172" t="s">
        <v>142</v>
      </c>
      <c r="J16" s="172">
        <v>0.9376319342999998</v>
      </c>
      <c r="K16" s="200"/>
      <c r="L16" s="200" t="s">
        <v>142</v>
      </c>
      <c r="M16" s="200" t="s">
        <v>142</v>
      </c>
      <c r="N16" s="200"/>
      <c r="O16" s="114">
        <v>41.258322494008098</v>
      </c>
      <c r="P16" s="114">
        <v>8.7161545339236</v>
      </c>
      <c r="Q16" s="200"/>
      <c r="R16" s="114">
        <v>2.6480583517730993</v>
      </c>
      <c r="S16" s="114">
        <v>1.7723395E-4</v>
      </c>
      <c r="T16" s="115">
        <v>957.58012091288413</v>
      </c>
      <c r="U16" s="115">
        <v>99.624129509903895</v>
      </c>
    </row>
    <row r="17" spans="2:21" ht="20.149999999999999" customHeight="1" x14ac:dyDescent="0.3">
      <c r="B17" s="7" t="s">
        <v>9</v>
      </c>
      <c r="C17" s="116">
        <v>8081.5831945884729</v>
      </c>
      <c r="D17" s="116">
        <v>0.29453202000000001</v>
      </c>
      <c r="E17" s="202"/>
      <c r="F17" s="116">
        <v>13350.266509713505</v>
      </c>
      <c r="G17" s="116" t="s">
        <v>142</v>
      </c>
      <c r="H17" s="202"/>
      <c r="I17" s="116" t="s">
        <v>142</v>
      </c>
      <c r="J17" s="116">
        <v>9.9565289175379981</v>
      </c>
      <c r="K17" s="202"/>
      <c r="L17" s="202" t="s">
        <v>142</v>
      </c>
      <c r="M17" s="202" t="s">
        <v>142</v>
      </c>
      <c r="N17" s="202"/>
      <c r="O17" s="116">
        <v>12738.641593302973</v>
      </c>
      <c r="P17" s="116">
        <v>9.8732499999999997E-5</v>
      </c>
      <c r="Q17" s="202"/>
      <c r="R17" s="116">
        <v>529.65697047342917</v>
      </c>
      <c r="S17" s="116" t="s">
        <v>142</v>
      </c>
      <c r="T17" s="140">
        <v>34700.148268078381</v>
      </c>
      <c r="U17" s="140">
        <v>10.251159670037998</v>
      </c>
    </row>
    <row r="18" spans="2:21" ht="20.149999999999999" customHeight="1" x14ac:dyDescent="0.3">
      <c r="B18" s="6" t="s">
        <v>10</v>
      </c>
      <c r="C18" s="114">
        <v>656.08483875840932</v>
      </c>
      <c r="D18" s="114">
        <v>244.53128344916581</v>
      </c>
      <c r="E18" s="114"/>
      <c r="F18" s="114">
        <v>316.93027121440861</v>
      </c>
      <c r="G18" s="172">
        <v>231.07046326928975</v>
      </c>
      <c r="H18" s="114"/>
      <c r="I18" s="172">
        <v>260.99865199010759</v>
      </c>
      <c r="J18" s="172">
        <v>335.80401313108899</v>
      </c>
      <c r="K18" s="114"/>
      <c r="L18" s="114">
        <v>37.102622651114501</v>
      </c>
      <c r="M18" s="114" t="s">
        <v>142</v>
      </c>
      <c r="N18" s="114"/>
      <c r="O18" s="114">
        <v>34.597198862227202</v>
      </c>
      <c r="P18" s="114">
        <v>184.68044687874931</v>
      </c>
      <c r="Q18" s="114"/>
      <c r="R18" s="114">
        <v>0.48926899557739995</v>
      </c>
      <c r="S18" s="114">
        <v>1.4582922438700003</v>
      </c>
      <c r="T18" s="115">
        <v>1306.2028524718448</v>
      </c>
      <c r="U18" s="115">
        <v>997.54449897216386</v>
      </c>
    </row>
    <row r="19" spans="2:21" ht="20.149999999999999" customHeight="1" x14ac:dyDescent="0.3">
      <c r="B19" s="7" t="s">
        <v>118</v>
      </c>
      <c r="C19" s="116">
        <v>2205.0723035707533</v>
      </c>
      <c r="D19" s="116">
        <v>2.4195802396877006</v>
      </c>
      <c r="E19" s="116"/>
      <c r="F19" s="116">
        <v>1464.225057161462</v>
      </c>
      <c r="G19" s="116" t="s">
        <v>142</v>
      </c>
      <c r="H19" s="116"/>
      <c r="I19" s="116" t="s">
        <v>142</v>
      </c>
      <c r="J19" s="116" t="s">
        <v>142</v>
      </c>
      <c r="K19" s="116"/>
      <c r="L19" s="116" t="s">
        <v>142</v>
      </c>
      <c r="M19" s="116" t="s">
        <v>142</v>
      </c>
      <c r="N19" s="116"/>
      <c r="O19" s="116">
        <v>135.65666524613428</v>
      </c>
      <c r="P19" s="116">
        <v>1.0089299072803</v>
      </c>
      <c r="Q19" s="116"/>
      <c r="R19" s="116">
        <v>16.102554095607999</v>
      </c>
      <c r="S19" s="116" t="s">
        <v>142</v>
      </c>
      <c r="T19" s="140">
        <v>3821.0565800739578</v>
      </c>
      <c r="U19" s="140">
        <v>3.4285101469680006</v>
      </c>
    </row>
    <row r="20" spans="2:21" ht="20.149999999999999" customHeight="1" x14ac:dyDescent="0.3">
      <c r="B20" s="6" t="s">
        <v>91</v>
      </c>
      <c r="C20" s="114">
        <v>2148.6916535194582</v>
      </c>
      <c r="D20" s="172">
        <v>105.61360231169608</v>
      </c>
      <c r="E20" s="172"/>
      <c r="F20" s="172">
        <v>2161.0739623837721</v>
      </c>
      <c r="G20" s="172">
        <v>60.607227082012699</v>
      </c>
      <c r="H20" s="172"/>
      <c r="I20" s="172">
        <v>40.097894560041986</v>
      </c>
      <c r="J20" s="172">
        <v>42.771202340760006</v>
      </c>
      <c r="K20" s="172"/>
      <c r="L20" s="172"/>
      <c r="M20" s="172"/>
      <c r="N20" s="172"/>
      <c r="O20" s="172">
        <v>19.503124456429397</v>
      </c>
      <c r="P20" s="172">
        <v>94.063951959177402</v>
      </c>
      <c r="Q20" s="172"/>
      <c r="R20" s="172">
        <v>1.3079121983400004</v>
      </c>
      <c r="S20" s="172">
        <v>0.16455974191999995</v>
      </c>
      <c r="T20" s="180">
        <v>4370.6745471180411</v>
      </c>
      <c r="U20" s="180">
        <v>303.22054343556619</v>
      </c>
    </row>
    <row r="21" spans="2:21" ht="20.149999999999999" customHeight="1" x14ac:dyDescent="0.3">
      <c r="B21" s="7" t="s">
        <v>11</v>
      </c>
      <c r="C21" s="116">
        <v>14220.160895886384</v>
      </c>
      <c r="D21" s="116">
        <v>954.94098811364961</v>
      </c>
      <c r="E21" s="116"/>
      <c r="F21" s="116">
        <v>6446.5734170130563</v>
      </c>
      <c r="G21" s="116">
        <v>195.25355576391371</v>
      </c>
      <c r="H21" s="116"/>
      <c r="I21" s="116" t="s">
        <v>142</v>
      </c>
      <c r="J21" s="116" t="s">
        <v>142</v>
      </c>
      <c r="K21" s="116"/>
      <c r="L21" s="116" t="s">
        <v>142</v>
      </c>
      <c r="M21" s="116" t="s">
        <v>142</v>
      </c>
      <c r="N21" s="116"/>
      <c r="O21" s="116" t="s">
        <v>142</v>
      </c>
      <c r="P21" s="116" t="s">
        <v>142</v>
      </c>
      <c r="Q21" s="116"/>
      <c r="R21" s="116" t="s">
        <v>142</v>
      </c>
      <c r="S21" s="116" t="s">
        <v>142</v>
      </c>
      <c r="T21" s="140">
        <v>20666.73431289944</v>
      </c>
      <c r="U21" s="140">
        <v>1150.1945438775633</v>
      </c>
    </row>
    <row r="22" spans="2:21" ht="20.149999999999999" customHeight="1" x14ac:dyDescent="0.3">
      <c r="B22" s="6" t="s">
        <v>92</v>
      </c>
      <c r="C22" s="114">
        <v>851.64814060723518</v>
      </c>
      <c r="D22" s="114">
        <v>172.73949947462503</v>
      </c>
      <c r="E22" s="114"/>
      <c r="F22" s="114">
        <v>616.85449735422083</v>
      </c>
      <c r="G22" s="114">
        <v>22.599688199864811</v>
      </c>
      <c r="H22" s="114"/>
      <c r="I22" s="114">
        <v>36.216564913723793</v>
      </c>
      <c r="J22" s="114">
        <v>60.354090453455989</v>
      </c>
      <c r="K22" s="114"/>
      <c r="L22" s="114" t="s">
        <v>142</v>
      </c>
      <c r="M22" s="114" t="s">
        <v>142</v>
      </c>
      <c r="N22" s="114"/>
      <c r="O22" s="114" t="s">
        <v>142</v>
      </c>
      <c r="P22" s="114">
        <v>10.3361715396391</v>
      </c>
      <c r="Q22" s="114"/>
      <c r="R22" s="114" t="s">
        <v>142</v>
      </c>
      <c r="S22" s="114" t="s">
        <v>142</v>
      </c>
      <c r="T22" s="115">
        <v>1504.7192028751797</v>
      </c>
      <c r="U22" s="115">
        <v>266.02944966758491</v>
      </c>
    </row>
    <row r="23" spans="2:21" ht="20.149999999999999" customHeight="1" x14ac:dyDescent="0.3">
      <c r="B23" s="7" t="s">
        <v>119</v>
      </c>
      <c r="C23" s="116">
        <v>35.980063812095501</v>
      </c>
      <c r="D23" s="116">
        <v>31.155801411299194</v>
      </c>
      <c r="E23" s="116"/>
      <c r="F23" s="116" t="s">
        <v>142</v>
      </c>
      <c r="G23" s="116">
        <v>1.4888500000000002E-6</v>
      </c>
      <c r="H23" s="116"/>
      <c r="I23" s="116">
        <v>2.82126738432</v>
      </c>
      <c r="J23" s="116">
        <v>8.3789584689000023</v>
      </c>
      <c r="K23" s="116"/>
      <c r="L23" s="116" t="s">
        <v>142</v>
      </c>
      <c r="M23" s="116" t="s">
        <v>142</v>
      </c>
      <c r="N23" s="116"/>
      <c r="O23" s="116" t="s">
        <v>142</v>
      </c>
      <c r="P23" s="116" t="s">
        <v>142</v>
      </c>
      <c r="Q23" s="116"/>
      <c r="R23" s="116" t="s">
        <v>142</v>
      </c>
      <c r="S23" s="116" t="s">
        <v>142</v>
      </c>
      <c r="T23" s="140">
        <v>38.801331196415504</v>
      </c>
      <c r="U23" s="140">
        <v>39.534761369049193</v>
      </c>
    </row>
    <row r="24" spans="2:21" s="8" customFormat="1" ht="20.149999999999999" customHeight="1" x14ac:dyDescent="0.3">
      <c r="B24" s="13" t="s">
        <v>65</v>
      </c>
      <c r="C24" s="117">
        <f>SUM(C10:C23)</f>
        <v>80335.197189396087</v>
      </c>
      <c r="D24" s="117">
        <f t="shared" ref="D24:U24" si="0">SUM(D10:D23)</f>
        <v>80335.197189396102</v>
      </c>
      <c r="E24" s="117"/>
      <c r="F24" s="117">
        <f t="shared" si="0"/>
        <v>75427.374426821625</v>
      </c>
      <c r="G24" s="117">
        <f t="shared" si="0"/>
        <v>75427.374426821654</v>
      </c>
      <c r="H24" s="117"/>
      <c r="I24" s="117">
        <f t="shared" si="0"/>
        <v>8852.3266349634287</v>
      </c>
      <c r="J24" s="117">
        <f t="shared" si="0"/>
        <v>8852.3266349634341</v>
      </c>
      <c r="K24" s="117"/>
      <c r="L24" s="117">
        <f t="shared" si="0"/>
        <v>941.41272605636198</v>
      </c>
      <c r="M24" s="117">
        <f t="shared" si="0"/>
        <v>941.41272605636209</v>
      </c>
      <c r="N24" s="117"/>
      <c r="O24" s="117">
        <f>SUM(O10:O23)</f>
        <v>26425.971308016717</v>
      </c>
      <c r="P24" s="117">
        <f t="shared" si="0"/>
        <v>26425.971308016706</v>
      </c>
      <c r="Q24" s="117"/>
      <c r="R24" s="117">
        <f t="shared" si="0"/>
        <v>786.84090851589769</v>
      </c>
      <c r="S24" s="117">
        <f t="shared" si="0"/>
        <v>786.84090851589769</v>
      </c>
      <c r="T24" s="117">
        <f>SUM(T10:T23)</f>
        <v>192769.12319377015</v>
      </c>
      <c r="U24" s="117">
        <f t="shared" si="0"/>
        <v>192769.12319377012</v>
      </c>
    </row>
    <row r="25" spans="2:21" ht="20.149999999999999" customHeight="1" x14ac:dyDescent="0.3">
      <c r="B25" s="4"/>
      <c r="C25" s="3"/>
      <c r="D25" s="3"/>
      <c r="E25" s="3"/>
      <c r="F25" s="3"/>
      <c r="G25" s="3"/>
      <c r="H25" s="3"/>
      <c r="I25" s="3"/>
      <c r="J25" s="3"/>
      <c r="K25" s="3"/>
      <c r="L25" s="3"/>
      <c r="M25" s="3"/>
      <c r="N25" s="3"/>
      <c r="O25" s="170"/>
      <c r="P25" s="3"/>
      <c r="Q25" s="3"/>
      <c r="R25" s="3"/>
      <c r="S25" s="3"/>
      <c r="T25" s="3"/>
    </row>
    <row r="26" spans="2:21" x14ac:dyDescent="0.3">
      <c r="B26" s="249" t="s">
        <v>147</v>
      </c>
      <c r="C26" s="254"/>
      <c r="D26" s="254"/>
      <c r="E26" s="254"/>
      <c r="F26" s="254"/>
      <c r="G26" s="254"/>
      <c r="H26" s="254"/>
      <c r="I26" s="254"/>
      <c r="J26" s="254"/>
      <c r="K26" s="254"/>
      <c r="L26" s="254"/>
      <c r="M26" s="254"/>
      <c r="N26" s="254"/>
      <c r="O26" s="254"/>
      <c r="P26" s="254"/>
      <c r="Q26" s="80"/>
    </row>
    <row r="27" spans="2:21" s="83" customFormat="1" x14ac:dyDescent="0.3"/>
    <row r="28" spans="2:21" s="83" customFormat="1" x14ac:dyDescent="0.3">
      <c r="B28" s="142" t="s">
        <v>136</v>
      </c>
      <c r="C28" s="143"/>
      <c r="D28" s="143"/>
      <c r="E28" s="143"/>
      <c r="F28" s="143"/>
      <c r="G28" s="143"/>
      <c r="H28" s="143"/>
      <c r="I28" s="143"/>
      <c r="J28" s="143"/>
      <c r="K28" s="143"/>
      <c r="L28" s="143"/>
      <c r="M28" s="143"/>
      <c r="N28" s="143"/>
      <c r="O28" s="143"/>
      <c r="P28" s="143"/>
      <c r="Q28" s="143"/>
      <c r="R28" s="143"/>
      <c r="S28" s="143"/>
      <c r="T28" s="143"/>
      <c r="U28" s="143"/>
    </row>
  </sheetData>
  <mergeCells count="15">
    <mergeCell ref="B26:P26"/>
    <mergeCell ref="B7:B9"/>
    <mergeCell ref="L7:S7"/>
    <mergeCell ref="C8:D8"/>
    <mergeCell ref="F8:G8"/>
    <mergeCell ref="L8:M8"/>
    <mergeCell ref="O8:P8"/>
    <mergeCell ref="R8:S8"/>
    <mergeCell ref="B2:U2"/>
    <mergeCell ref="B3:U3"/>
    <mergeCell ref="B4:U4"/>
    <mergeCell ref="B5:U5"/>
    <mergeCell ref="T7:U8"/>
    <mergeCell ref="I8:J8"/>
    <mergeCell ref="C7:J7"/>
  </mergeCells>
  <hyperlinks>
    <hyperlink ref="B28" location="CONTENIDO!A1" display="CONTENIDO" xr:uid="{FED2E2FC-EB51-4D6E-8E31-34536BD74C2E}"/>
  </hyperlinks>
  <pageMargins left="0.7" right="0.7" top="0.75" bottom="0.75" header="0.3" footer="0.3"/>
  <pageSetup orientation="portrait" r:id="rId1"/>
  <headerFooter>
    <oddFooter>&amp;C&amp;1#&amp;"Calibri"&amp;10&amp;K000000Uso Interno</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F5575-684E-45EF-B980-9A7EAFD406FB}">
  <dimension ref="A1:H6"/>
  <sheetViews>
    <sheetView zoomScale="70" zoomScaleNormal="70" workbookViewId="0">
      <selection activeCell="A2" sqref="A2:H5"/>
    </sheetView>
  </sheetViews>
  <sheetFormatPr baseColWidth="10" defaultRowHeight="14" x14ac:dyDescent="0.3"/>
  <cols>
    <col min="1" max="1" width="19.1640625" customWidth="1"/>
  </cols>
  <sheetData>
    <row r="1" spans="1:8" ht="16.25" customHeight="1" thickBot="1" x14ac:dyDescent="0.35">
      <c r="A1" s="210" t="s">
        <v>178</v>
      </c>
      <c r="B1" s="257" t="s">
        <v>176</v>
      </c>
      <c r="C1" s="258"/>
      <c r="D1" s="258"/>
      <c r="E1" s="258"/>
      <c r="F1" s="258"/>
      <c r="G1" s="258"/>
      <c r="H1" s="259"/>
    </row>
    <row r="2" spans="1:8" ht="15.5" x14ac:dyDescent="0.3">
      <c r="A2" s="210"/>
      <c r="B2" s="203">
        <v>2019</v>
      </c>
      <c r="C2" s="204">
        <v>2020</v>
      </c>
      <c r="D2" s="204">
        <v>2021</v>
      </c>
      <c r="E2" s="204">
        <v>2022</v>
      </c>
      <c r="F2" s="204">
        <v>2023</v>
      </c>
      <c r="G2" s="203">
        <v>2024</v>
      </c>
      <c r="H2" s="204">
        <v>2025</v>
      </c>
    </row>
    <row r="3" spans="1:8" x14ac:dyDescent="0.3">
      <c r="A3" s="206" t="s">
        <v>0</v>
      </c>
      <c r="B3" s="207">
        <v>81.251672888412969</v>
      </c>
      <c r="C3" s="207">
        <v>83.458586040911513</v>
      </c>
      <c r="D3" s="207">
        <v>86.429935523971253</v>
      </c>
      <c r="E3" s="207">
        <v>88.719074371829223</v>
      </c>
      <c r="F3" s="207">
        <v>90.743152390660669</v>
      </c>
      <c r="G3" s="207">
        <v>92.036889032681373</v>
      </c>
      <c r="H3" s="207">
        <v>96.025836380132361</v>
      </c>
    </row>
    <row r="4" spans="1:8" x14ac:dyDescent="0.3">
      <c r="A4" s="205" t="s">
        <v>137</v>
      </c>
      <c r="B4" s="207">
        <v>80.452114921101625</v>
      </c>
      <c r="C4" s="207">
        <v>82.750211187854589</v>
      </c>
      <c r="D4" s="207">
        <v>85.732518119296415</v>
      </c>
      <c r="E4" s="207">
        <v>87.91364087795148</v>
      </c>
      <c r="F4" s="208">
        <v>90.037441834482806</v>
      </c>
      <c r="G4" s="207">
        <v>91.606471895171595</v>
      </c>
      <c r="H4" s="207">
        <v>95.336418891091284</v>
      </c>
    </row>
    <row r="5" spans="1:8" ht="14.5" thickBot="1" x14ac:dyDescent="0.35">
      <c r="A5" s="205" t="s">
        <v>138</v>
      </c>
      <c r="B5" s="207">
        <v>81.105065315722243</v>
      </c>
      <c r="C5" s="207">
        <v>82.503086972712111</v>
      </c>
      <c r="D5" s="207">
        <v>85.245554524239864</v>
      </c>
      <c r="E5" s="209">
        <v>87.561799372441882</v>
      </c>
      <c r="F5" s="208">
        <v>89.602431767211613</v>
      </c>
      <c r="G5" s="207">
        <v>92.472474554386423</v>
      </c>
      <c r="H5" s="207">
        <v>96.723805782060225</v>
      </c>
    </row>
    <row r="6" spans="1:8" ht="14.4" customHeight="1" x14ac:dyDescent="0.3">
      <c r="A6" s="256" t="s">
        <v>177</v>
      </c>
      <c r="B6" s="256"/>
      <c r="C6" s="256"/>
      <c r="D6" s="256"/>
      <c r="E6" s="256"/>
      <c r="F6" s="256"/>
      <c r="G6" s="256"/>
      <c r="H6" s="256"/>
    </row>
  </sheetData>
  <mergeCells count="2">
    <mergeCell ref="A6:H6"/>
    <mergeCell ref="B1:H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9">
    <tabColor rgb="FF92D050"/>
  </sheetPr>
  <dimension ref="A2:U40"/>
  <sheetViews>
    <sheetView showGridLines="0" zoomScale="90" zoomScaleNormal="90" workbookViewId="0">
      <pane ySplit="7" topLeftCell="A8" activePane="bottomLeft" state="frozen"/>
      <selection pane="bottomLeft" activeCell="D20" sqref="D20"/>
    </sheetView>
  </sheetViews>
  <sheetFormatPr baseColWidth="10" defaultColWidth="0" defaultRowHeight="15" customHeight="1" zeroHeight="1" x14ac:dyDescent="0.25"/>
  <cols>
    <col min="1" max="1" width="2.4140625" style="1" customWidth="1"/>
    <col min="2" max="2" width="11" style="1" customWidth="1"/>
    <col min="3" max="3" width="16.5" style="1" customWidth="1"/>
    <col min="4" max="4" width="12.08203125" style="1" customWidth="1"/>
    <col min="5" max="5" width="11.58203125" style="1" customWidth="1"/>
    <col min="6" max="6" width="18.5" style="1" customWidth="1"/>
    <col min="7" max="7" width="12.58203125" style="1" customWidth="1"/>
    <col min="8" max="8" width="9" style="1" customWidth="1"/>
    <col min="9" max="10" width="0" style="1" hidden="1" customWidth="1"/>
    <col min="11" max="16384" width="11" style="1" hidden="1"/>
  </cols>
  <sheetData>
    <row r="2" spans="2:7" ht="15.5" x14ac:dyDescent="0.25">
      <c r="B2" s="224" t="s">
        <v>84</v>
      </c>
      <c r="C2" s="224"/>
      <c r="D2" s="224"/>
      <c r="E2" s="224"/>
      <c r="F2" s="224"/>
      <c r="G2" s="224"/>
    </row>
    <row r="3" spans="2:7" ht="15.5" x14ac:dyDescent="0.25">
      <c r="B3" s="224" t="s">
        <v>76</v>
      </c>
      <c r="C3" s="224"/>
      <c r="D3" s="224"/>
      <c r="E3" s="224"/>
      <c r="F3" s="224"/>
      <c r="G3" s="224"/>
    </row>
    <row r="4" spans="2:7" ht="15.75" customHeight="1" x14ac:dyDescent="0.25">
      <c r="B4" s="228" t="s">
        <v>150</v>
      </c>
      <c r="C4" s="229"/>
      <c r="D4" s="229"/>
      <c r="E4" s="229"/>
      <c r="F4" s="229"/>
      <c r="G4" s="229"/>
    </row>
    <row r="5" spans="2:7" ht="12.5" x14ac:dyDescent="0.25">
      <c r="B5" s="225" t="s">
        <v>77</v>
      </c>
      <c r="C5" s="226"/>
      <c r="D5" s="226"/>
      <c r="E5" s="226"/>
      <c r="F5" s="226"/>
      <c r="G5" s="226"/>
    </row>
    <row r="6" spans="2:7" ht="12" customHeight="1" x14ac:dyDescent="0.25"/>
    <row r="7" spans="2:7" ht="42" x14ac:dyDescent="0.25">
      <c r="B7" s="9" t="s">
        <v>20</v>
      </c>
      <c r="C7" s="9" t="s">
        <v>69</v>
      </c>
      <c r="D7" s="9" t="s">
        <v>68</v>
      </c>
      <c r="E7" s="9" t="s">
        <v>79</v>
      </c>
      <c r="F7" s="9" t="s">
        <v>111</v>
      </c>
      <c r="G7" s="9" t="s">
        <v>78</v>
      </c>
    </row>
    <row r="8" spans="2:7" s="2" customFormat="1" ht="20.149999999999999" customHeight="1" x14ac:dyDescent="0.3">
      <c r="B8" s="11">
        <v>2000</v>
      </c>
      <c r="C8" s="155">
        <v>19772.120738735019</v>
      </c>
      <c r="D8" s="155">
        <v>4627.0505244738097</v>
      </c>
      <c r="E8" s="159">
        <f>C8/D8</f>
        <v>4.273158599447866</v>
      </c>
      <c r="F8" s="161">
        <f>250/E8</f>
        <v>58.50473231494437</v>
      </c>
      <c r="G8" s="213">
        <f>C8/250</f>
        <v>79.088482954940076</v>
      </c>
    </row>
    <row r="9" spans="2:7" s="2" customFormat="1" ht="20.149999999999999" customHeight="1" x14ac:dyDescent="0.3">
      <c r="B9" s="12">
        <v>2001</v>
      </c>
      <c r="C9" s="156">
        <v>23559.069662030393</v>
      </c>
      <c r="D9" s="156">
        <v>5254.0844532246902</v>
      </c>
      <c r="E9" s="160">
        <f t="shared" ref="E9:E33" si="0">C9/D9</f>
        <v>4.4839533646192216</v>
      </c>
      <c r="F9" s="162">
        <f t="shared" ref="F9:F30" si="1">250/E9</f>
        <v>55.754371125407559</v>
      </c>
      <c r="G9" s="214">
        <f t="shared" ref="G9:G29" si="2">C9/250</f>
        <v>94.236278648121569</v>
      </c>
    </row>
    <row r="10" spans="2:7" s="2" customFormat="1" ht="20.149999999999999" customHeight="1" x14ac:dyDescent="0.3">
      <c r="B10" s="11">
        <v>2002</v>
      </c>
      <c r="C10" s="155">
        <v>26015.102801413552</v>
      </c>
      <c r="D10" s="155">
        <v>5965.3912586758397</v>
      </c>
      <c r="E10" s="159">
        <f t="shared" si="0"/>
        <v>4.361005284201295</v>
      </c>
      <c r="F10" s="161">
        <f t="shared" si="1"/>
        <v>57.326231845139063</v>
      </c>
      <c r="G10" s="213">
        <f t="shared" si="2"/>
        <v>104.0604112056542</v>
      </c>
    </row>
    <row r="11" spans="2:7" s="2" customFormat="1" ht="20.149999999999999" customHeight="1" x14ac:dyDescent="0.3">
      <c r="B11" s="12">
        <v>2003</v>
      </c>
      <c r="C11" s="156">
        <v>31505.565650095301</v>
      </c>
      <c r="D11" s="156">
        <v>6885.5600427373702</v>
      </c>
      <c r="E11" s="160">
        <f t="shared" si="0"/>
        <v>4.5755995815222299</v>
      </c>
      <c r="F11" s="162">
        <f t="shared" si="1"/>
        <v>54.63764814770547</v>
      </c>
      <c r="G11" s="214">
        <f t="shared" si="2"/>
        <v>126.0222626003812</v>
      </c>
    </row>
    <row r="12" spans="2:7" s="2" customFormat="1" ht="20.149999999999999" customHeight="1" x14ac:dyDescent="0.3">
      <c r="B12" s="11">
        <v>2004</v>
      </c>
      <c r="C12" s="155">
        <v>39292.682149468739</v>
      </c>
      <c r="D12" s="155">
        <v>8150.1378000437699</v>
      </c>
      <c r="E12" s="159">
        <f t="shared" si="0"/>
        <v>4.8211064786239222</v>
      </c>
      <c r="F12" s="161">
        <f t="shared" si="1"/>
        <v>51.855316016865274</v>
      </c>
      <c r="G12" s="213">
        <f t="shared" si="2"/>
        <v>157.17072859787496</v>
      </c>
    </row>
    <row r="13" spans="2:7" s="2" customFormat="1" ht="20.149999999999999" customHeight="1" x14ac:dyDescent="0.3">
      <c r="B13" s="12">
        <v>2005</v>
      </c>
      <c r="C13" s="156">
        <v>46590.72416274713</v>
      </c>
      <c r="D13" s="156">
        <v>9577.0222268604211</v>
      </c>
      <c r="E13" s="160">
        <f t="shared" si="0"/>
        <v>4.8648445267335143</v>
      </c>
      <c r="F13" s="162">
        <f t="shared" si="1"/>
        <v>51.389103726992438</v>
      </c>
      <c r="G13" s="214">
        <f t="shared" si="2"/>
        <v>186.36289665098852</v>
      </c>
    </row>
    <row r="14" spans="2:7" s="2" customFormat="1" ht="20.149999999999999" customHeight="1" x14ac:dyDescent="0.3">
      <c r="B14" s="11">
        <v>2006</v>
      </c>
      <c r="C14" s="155">
        <v>59950.546479210105</v>
      </c>
      <c r="D14" s="155">
        <v>11613.319990806101</v>
      </c>
      <c r="E14" s="159">
        <f t="shared" si="0"/>
        <v>5.1622229066856899</v>
      </c>
      <c r="F14" s="161">
        <f t="shared" si="1"/>
        <v>48.428749497860778</v>
      </c>
      <c r="G14" s="213">
        <f t="shared" si="2"/>
        <v>239.80218591684041</v>
      </c>
    </row>
    <row r="15" spans="2:7" s="2" customFormat="1" ht="20.149999999999999" customHeight="1" x14ac:dyDescent="0.3">
      <c r="B15" s="12">
        <v>2007</v>
      </c>
      <c r="C15" s="156">
        <v>92830.414728567193</v>
      </c>
      <c r="D15" s="156">
        <v>13889.052911136201</v>
      </c>
      <c r="E15" s="160">
        <f t="shared" si="0"/>
        <v>6.6837109284921832</v>
      </c>
      <c r="F15" s="162">
        <f t="shared" si="1"/>
        <v>37.404370517322619</v>
      </c>
      <c r="G15" s="214">
        <f t="shared" si="2"/>
        <v>371.32165891426877</v>
      </c>
    </row>
    <row r="16" spans="2:7" s="2" customFormat="1" ht="20.149999999999999" customHeight="1" x14ac:dyDescent="0.3">
      <c r="B16" s="11">
        <v>2008</v>
      </c>
      <c r="C16" s="155">
        <v>133132.86747984716</v>
      </c>
      <c r="D16" s="155">
        <v>16208.9746985124</v>
      </c>
      <c r="E16" s="159">
        <f t="shared" si="0"/>
        <v>8.2135279964417247</v>
      </c>
      <c r="F16" s="161">
        <f t="shared" si="1"/>
        <v>30.437590291078976</v>
      </c>
      <c r="G16" s="213">
        <f t="shared" si="2"/>
        <v>532.53146991938866</v>
      </c>
    </row>
    <row r="17" spans="2:21" s="2" customFormat="1" ht="20.149999999999999" customHeight="1" x14ac:dyDescent="0.35">
      <c r="B17" s="12">
        <v>2009</v>
      </c>
      <c r="C17" s="156">
        <v>119151.90198062366</v>
      </c>
      <c r="D17" s="156">
        <v>17626.147744795999</v>
      </c>
      <c r="E17" s="160">
        <f>C17/D17</f>
        <v>6.7599513918634013</v>
      </c>
      <c r="F17" s="162">
        <f t="shared" si="1"/>
        <v>36.982514445431057</v>
      </c>
      <c r="G17" s="214">
        <f t="shared" si="2"/>
        <v>476.60760792249465</v>
      </c>
      <c r="H17" s="94"/>
      <c r="I17" s="2">
        <v>19802.0105927076</v>
      </c>
      <c r="J17" s="2">
        <v>21623.524556480799</v>
      </c>
      <c r="K17" s="2">
        <v>23752.8685692912</v>
      </c>
      <c r="L17" s="2">
        <v>25462.954639352702</v>
      </c>
      <c r="M17" s="2">
        <v>28001.327620471002</v>
      </c>
      <c r="N17" s="2">
        <v>30171.918863718402</v>
      </c>
      <c r="O17" s="2">
        <v>32056.288212047999</v>
      </c>
      <c r="P17" s="2">
        <v>34343.647497605198</v>
      </c>
      <c r="Q17" s="2">
        <v>36014.718708004002</v>
      </c>
      <c r="R17" s="2">
        <v>37832.149784087902</v>
      </c>
      <c r="S17" s="2">
        <v>36495.246081759396</v>
      </c>
      <c r="T17" s="2">
        <v>40112.924790841302</v>
      </c>
      <c r="U17" s="2">
        <v>44251.689714122404</v>
      </c>
    </row>
    <row r="18" spans="2:21" s="2" customFormat="1" ht="20.149999999999999" customHeight="1" x14ac:dyDescent="0.35">
      <c r="B18" s="11">
        <v>2010</v>
      </c>
      <c r="C18" s="155">
        <v>146783.27431314427</v>
      </c>
      <c r="D18" s="155">
        <v>19802.0105927076</v>
      </c>
      <c r="E18" s="159">
        <f t="shared" si="0"/>
        <v>7.4125439750648097</v>
      </c>
      <c r="F18" s="161">
        <f t="shared" si="1"/>
        <v>33.726612731199907</v>
      </c>
      <c r="G18" s="213">
        <f t="shared" si="2"/>
        <v>587.13309725257704</v>
      </c>
      <c r="H18" s="94"/>
    </row>
    <row r="19" spans="2:21" s="2" customFormat="1" ht="20.149999999999999" customHeight="1" x14ac:dyDescent="0.35">
      <c r="B19" s="12">
        <v>2011</v>
      </c>
      <c r="C19" s="156">
        <v>185863.11286055009</v>
      </c>
      <c r="D19" s="156">
        <v>21623.524556480799</v>
      </c>
      <c r="E19" s="160">
        <f t="shared" si="0"/>
        <v>8.595412481211115</v>
      </c>
      <c r="F19" s="162">
        <f t="shared" si="1"/>
        <v>29.085282474398991</v>
      </c>
      <c r="G19" s="214">
        <f t="shared" si="2"/>
        <v>743.4524514422003</v>
      </c>
      <c r="H19" s="94"/>
    </row>
    <row r="20" spans="2:21" s="2" customFormat="1" ht="20.149999999999999" customHeight="1" x14ac:dyDescent="0.35">
      <c r="B20" s="11">
        <v>2012</v>
      </c>
      <c r="C20" s="155">
        <v>202651.53119688074</v>
      </c>
      <c r="D20" s="155">
        <v>23752.8685692912</v>
      </c>
      <c r="E20" s="159">
        <f t="shared" si="0"/>
        <v>8.5316655799155949</v>
      </c>
      <c r="F20" s="161">
        <f t="shared" si="1"/>
        <v>29.302601896225905</v>
      </c>
      <c r="G20" s="213">
        <f t="shared" si="2"/>
        <v>810.60612478752296</v>
      </c>
      <c r="H20" s="94"/>
    </row>
    <row r="21" spans="2:21" s="2" customFormat="1" ht="20.149999999999999" customHeight="1" x14ac:dyDescent="0.35">
      <c r="B21" s="12">
        <v>2013</v>
      </c>
      <c r="C21" s="156">
        <v>233299.95688893215</v>
      </c>
      <c r="D21" s="156">
        <v>25462.954639352702</v>
      </c>
      <c r="E21" s="160">
        <f t="shared" si="0"/>
        <v>9.162328574719675</v>
      </c>
      <c r="F21" s="162">
        <f t="shared" si="1"/>
        <v>27.285640103520173</v>
      </c>
      <c r="G21" s="214">
        <f t="shared" si="2"/>
        <v>933.19982755572858</v>
      </c>
      <c r="H21" s="94"/>
    </row>
    <row r="22" spans="2:21" s="2" customFormat="1" ht="20.149999999999999" customHeight="1" x14ac:dyDescent="0.35">
      <c r="B22" s="11">
        <v>2014</v>
      </c>
      <c r="C22" s="155">
        <v>240879.12296029605</v>
      </c>
      <c r="D22" s="155">
        <v>28001.327620471002</v>
      </c>
      <c r="E22" s="159">
        <f t="shared" si="0"/>
        <v>8.6024179362194211</v>
      </c>
      <c r="F22" s="161">
        <f t="shared" si="1"/>
        <v>29.061596617784147</v>
      </c>
      <c r="G22" s="213">
        <f t="shared" si="2"/>
        <v>963.51649184118423</v>
      </c>
      <c r="H22" s="94"/>
    </row>
    <row r="23" spans="2:21" s="2" customFormat="1" ht="20.149999999999999" customHeight="1" x14ac:dyDescent="0.35">
      <c r="B23" s="12">
        <v>2015</v>
      </c>
      <c r="C23" s="156">
        <v>278103.73701053788</v>
      </c>
      <c r="D23" s="156">
        <v>30171.918863718402</v>
      </c>
      <c r="E23" s="160">
        <f t="shared" si="0"/>
        <v>9.2173036215126647</v>
      </c>
      <c r="F23" s="162">
        <f t="shared" si="1"/>
        <v>27.122899523078978</v>
      </c>
      <c r="G23" s="214">
        <f t="shared" si="2"/>
        <v>1112.4149480421515</v>
      </c>
      <c r="H23" s="94"/>
    </row>
    <row r="24" spans="2:21" s="2" customFormat="1" ht="20.149999999999999" customHeight="1" x14ac:dyDescent="0.35">
      <c r="B24" s="11">
        <v>2016</v>
      </c>
      <c r="C24" s="155">
        <v>295300.48579930502</v>
      </c>
      <c r="D24" s="155">
        <v>32056.288212048003</v>
      </c>
      <c r="E24" s="159">
        <f t="shared" si="0"/>
        <v>9.2119363241911323</v>
      </c>
      <c r="F24" s="161">
        <f t="shared" si="1"/>
        <v>27.138702570433978</v>
      </c>
      <c r="G24" s="213">
        <f t="shared" si="2"/>
        <v>1181.2019431972201</v>
      </c>
      <c r="H24" s="94"/>
    </row>
    <row r="25" spans="2:21" s="2" customFormat="1" ht="20.149999999999999" customHeight="1" x14ac:dyDescent="0.35">
      <c r="B25" s="12">
        <v>2017</v>
      </c>
      <c r="C25" s="156">
        <v>320722.26411317737</v>
      </c>
      <c r="D25" s="156">
        <v>34343.647497605198</v>
      </c>
      <c r="E25" s="160">
        <f t="shared" si="0"/>
        <v>9.3386197297634599</v>
      </c>
      <c r="F25" s="160">
        <f t="shared" si="1"/>
        <v>26.770551455609201</v>
      </c>
      <c r="G25" s="214">
        <f t="shared" si="2"/>
        <v>1282.8890564527094</v>
      </c>
      <c r="H25" s="94"/>
    </row>
    <row r="26" spans="2:21" s="2" customFormat="1" ht="20.149999999999999" customHeight="1" x14ac:dyDescent="0.35">
      <c r="B26" s="96">
        <v>2018</v>
      </c>
      <c r="C26" s="157">
        <v>355735.09819394234</v>
      </c>
      <c r="D26" s="157">
        <v>36099.880381971998</v>
      </c>
      <c r="E26" s="159">
        <f t="shared" si="0"/>
        <v>9.8541904967528282</v>
      </c>
      <c r="F26" s="159">
        <f t="shared" si="1"/>
        <v>25.369917506910433</v>
      </c>
      <c r="G26" s="213">
        <f t="shared" si="2"/>
        <v>1422.9403927757694</v>
      </c>
      <c r="H26" s="94"/>
    </row>
    <row r="27" spans="2:21" s="2" customFormat="1" ht="20.149999999999999" customHeight="1" x14ac:dyDescent="0.35">
      <c r="B27" s="95">
        <v>2019</v>
      </c>
      <c r="C27" s="158">
        <v>377689.2599875239</v>
      </c>
      <c r="D27" s="158">
        <v>38029.383403489403</v>
      </c>
      <c r="E27" s="160">
        <f t="shared" si="0"/>
        <v>9.9315115362314508</v>
      </c>
      <c r="F27" s="160">
        <f t="shared" si="1"/>
        <v>25.17240191364299</v>
      </c>
      <c r="G27" s="214">
        <f t="shared" si="2"/>
        <v>1510.7570399500955</v>
      </c>
      <c r="H27" s="94"/>
    </row>
    <row r="28" spans="2:21" s="2" customFormat="1" ht="20.149999999999999" customHeight="1" x14ac:dyDescent="0.35">
      <c r="B28" s="96">
        <v>2020</v>
      </c>
      <c r="C28" s="157">
        <v>590418.73350294703</v>
      </c>
      <c r="D28" s="157">
        <v>36735.629144953804</v>
      </c>
      <c r="E28" s="159">
        <f t="shared" si="0"/>
        <v>16.072100770977269</v>
      </c>
      <c r="F28" s="159">
        <f t="shared" si="1"/>
        <v>15.554904959994143</v>
      </c>
      <c r="G28" s="213">
        <f t="shared" si="2"/>
        <v>2361.6749340117881</v>
      </c>
      <c r="H28" s="94"/>
    </row>
    <row r="29" spans="2:21" s="2" customFormat="1" ht="20.149999999999999" customHeight="1" x14ac:dyDescent="0.35">
      <c r="B29" s="95">
        <v>2021</v>
      </c>
      <c r="C29" s="158">
        <v>565343.5568174948</v>
      </c>
      <c r="D29" s="158">
        <v>40716.610990128102</v>
      </c>
      <c r="E29" s="160">
        <f t="shared" si="0"/>
        <v>13.88483822866703</v>
      </c>
      <c r="F29" s="160">
        <f t="shared" si="1"/>
        <v>18.005251187143319</v>
      </c>
      <c r="G29" s="214">
        <f t="shared" si="2"/>
        <v>2261.3742272699792</v>
      </c>
      <c r="H29" s="94"/>
    </row>
    <row r="30" spans="2:21" s="2" customFormat="1" ht="20.149999999999999" customHeight="1" x14ac:dyDescent="0.35">
      <c r="B30" s="96">
        <v>2022</v>
      </c>
      <c r="C30" s="157">
        <v>593750.39570507093</v>
      </c>
      <c r="D30" s="157">
        <v>45947.436696254503</v>
      </c>
      <c r="E30" s="159">
        <f t="shared" si="0"/>
        <v>12.922383453731852</v>
      </c>
      <c r="F30" s="159">
        <f t="shared" si="1"/>
        <v>19.346276241926759</v>
      </c>
      <c r="G30" s="213">
        <f>C30/250</f>
        <v>2375.0015828202836</v>
      </c>
      <c r="H30" s="94"/>
    </row>
    <row r="31" spans="2:21" s="2" customFormat="1" ht="20.149999999999999" customHeight="1" x14ac:dyDescent="0.35">
      <c r="B31" s="95">
        <v>2023</v>
      </c>
      <c r="C31" s="158">
        <v>660863.71808413533</v>
      </c>
      <c r="D31" s="158">
        <v>47611.318105573198</v>
      </c>
      <c r="E31" s="160">
        <f t="shared" si="0"/>
        <v>13.880391141844425</v>
      </c>
      <c r="F31" s="160">
        <f>250/E31</f>
        <v>18.011019822513447</v>
      </c>
      <c r="G31" s="214">
        <f>C31/250</f>
        <v>2643.4548723365415</v>
      </c>
      <c r="H31" s="94"/>
    </row>
    <row r="32" spans="2:21" s="2" customFormat="1" ht="20.149999999999999" customHeight="1" x14ac:dyDescent="0.35">
      <c r="B32" s="96">
        <v>2024</v>
      </c>
      <c r="C32" s="157">
        <v>823460.94064108119</v>
      </c>
      <c r="D32" s="157">
        <v>49819.173500286401</v>
      </c>
      <c r="E32" s="159">
        <f t="shared" si="0"/>
        <v>16.528996424164831</v>
      </c>
      <c r="F32" s="159">
        <f>250/E32</f>
        <v>15.124935209890209</v>
      </c>
      <c r="G32" s="213">
        <v>3293.8437508837051</v>
      </c>
      <c r="H32" s="94"/>
    </row>
    <row r="33" spans="2:10" ht="15" customHeight="1" x14ac:dyDescent="0.25">
      <c r="B33" s="189">
        <v>2025</v>
      </c>
      <c r="C33" s="190">
        <v>703664.776368169</v>
      </c>
      <c r="D33" s="190">
        <v>51812.301787569406</v>
      </c>
      <c r="E33" s="191">
        <f t="shared" si="0"/>
        <v>13.58103678260033</v>
      </c>
      <c r="F33" s="191">
        <f>250/E33</f>
        <v>18.408020241892981</v>
      </c>
      <c r="G33" s="215">
        <f>C33/250</f>
        <v>2814.6591054726759</v>
      </c>
    </row>
    <row r="34" spans="2:10" s="2" customFormat="1" ht="20.149999999999999" customHeight="1" x14ac:dyDescent="0.3">
      <c r="B34" s="227" t="s">
        <v>21</v>
      </c>
      <c r="C34" s="227"/>
      <c r="D34" s="227"/>
      <c r="E34" s="227"/>
      <c r="F34" s="227"/>
      <c r="G34" s="227"/>
    </row>
    <row r="35" spans="2:10" s="2" customFormat="1" ht="31.25" customHeight="1" x14ac:dyDescent="0.3">
      <c r="B35" s="230" t="s">
        <v>174</v>
      </c>
      <c r="C35" s="230"/>
      <c r="D35" s="230"/>
      <c r="E35" s="230"/>
      <c r="F35" s="230"/>
      <c r="G35" s="230"/>
      <c r="H35" s="230"/>
      <c r="I35" s="230"/>
      <c r="J35" s="230"/>
    </row>
    <row r="36" spans="2:10" s="2" customFormat="1" ht="20.149999999999999" customHeight="1" x14ac:dyDescent="0.3">
      <c r="B36" s="231" t="s">
        <v>112</v>
      </c>
      <c r="C36" s="231"/>
      <c r="D36" s="231"/>
      <c r="E36" s="231"/>
      <c r="F36" s="231"/>
      <c r="G36" s="231"/>
      <c r="H36" s="231"/>
      <c r="I36" s="231"/>
      <c r="J36" s="231"/>
    </row>
    <row r="37" spans="2:10" s="2" customFormat="1" ht="20.149999999999999" customHeight="1" x14ac:dyDescent="0.3">
      <c r="B37" s="223" t="s">
        <v>145</v>
      </c>
      <c r="C37" s="223"/>
      <c r="D37" s="223"/>
      <c r="E37" s="223"/>
      <c r="F37" s="223"/>
      <c r="G37" s="223"/>
      <c r="H37" s="123"/>
    </row>
    <row r="38" spans="2:10" ht="15" customHeight="1" x14ac:dyDescent="0.3">
      <c r="B38" s="144" t="s">
        <v>136</v>
      </c>
      <c r="C38" s="143"/>
      <c r="D38" s="143"/>
      <c r="E38" s="143"/>
      <c r="F38" s="143"/>
      <c r="G38" s="143"/>
    </row>
    <row r="39" spans="2:10" ht="15" customHeight="1" x14ac:dyDescent="0.25"/>
    <row r="40" spans="2:10" ht="15" customHeight="1" x14ac:dyDescent="0.25"/>
  </sheetData>
  <mergeCells count="8">
    <mergeCell ref="B37:G37"/>
    <mergeCell ref="B2:G2"/>
    <mergeCell ref="B3:G3"/>
    <mergeCell ref="B5:G5"/>
    <mergeCell ref="B34:G34"/>
    <mergeCell ref="B4:G4"/>
    <mergeCell ref="B35:J35"/>
    <mergeCell ref="B36:J36"/>
  </mergeCells>
  <hyperlinks>
    <hyperlink ref="B38" location="CONTENIDO!A1" display="CONTENIDO" xr:uid="{55E96127-881F-490C-A720-99F1FE9C3E5E}"/>
  </hyperlinks>
  <pageMargins left="0.7" right="0.7" top="0.75" bottom="0.75" header="0.3" footer="0.3"/>
  <pageSetup orientation="portrait" r:id="rId1"/>
  <headerFooter>
    <oddFooter>&amp;C&amp;1#&amp;"Calibri"&amp;10&amp;K000000Uso Interno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9C774-5CBF-46EE-9E74-75B5CD81D3EC}">
  <sheetPr codeName="Hoja3">
    <tabColor theme="4"/>
  </sheetPr>
  <dimension ref="A1:U40"/>
  <sheetViews>
    <sheetView showGridLines="0" showRowColHeaders="0" zoomScale="60" zoomScaleNormal="60" workbookViewId="0">
      <selection activeCell="A3" sqref="A3"/>
    </sheetView>
  </sheetViews>
  <sheetFormatPr baseColWidth="10" defaultColWidth="0" defaultRowHeight="14" zeroHeight="1" x14ac:dyDescent="0.3"/>
  <cols>
    <col min="1" max="19" width="11.1640625" customWidth="1"/>
    <col min="20" max="20" width="11.4140625" customWidth="1"/>
    <col min="21" max="21" width="11.1640625" customWidth="1"/>
    <col min="22" max="16384" width="11.1640625" hidden="1"/>
  </cols>
  <sheetData>
    <row r="1" customFormat="1" x14ac:dyDescent="0.3"/>
    <row r="2" customFormat="1" x14ac:dyDescent="0.3"/>
    <row r="3" customFormat="1" x14ac:dyDescent="0.3"/>
    <row r="4" customFormat="1" x14ac:dyDescent="0.3"/>
    <row r="5" customFormat="1" x14ac:dyDescent="0.3"/>
    <row r="6" customFormat="1" x14ac:dyDescent="0.3"/>
    <row r="7" customFormat="1" x14ac:dyDescent="0.3"/>
    <row r="8" customFormat="1" x14ac:dyDescent="0.3"/>
    <row r="9" customFormat="1" x14ac:dyDescent="0.3"/>
    <row r="10" customFormat="1" x14ac:dyDescent="0.3"/>
    <row r="11" customFormat="1" x14ac:dyDescent="0.3"/>
    <row r="12" customFormat="1" x14ac:dyDescent="0.3"/>
    <row r="13" customFormat="1" x14ac:dyDescent="0.3"/>
    <row r="14" customFormat="1" x14ac:dyDescent="0.3"/>
    <row r="15" customFormat="1" x14ac:dyDescent="0.3"/>
    <row r="16" customFormat="1" x14ac:dyDescent="0.3"/>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spans="2:2" x14ac:dyDescent="0.3"/>
    <row r="34" spans="2:2" x14ac:dyDescent="0.3"/>
    <row r="35" spans="2:2" x14ac:dyDescent="0.3"/>
    <row r="36" spans="2:2" x14ac:dyDescent="0.3"/>
    <row r="37" spans="2:2" x14ac:dyDescent="0.3"/>
    <row r="38" spans="2:2" x14ac:dyDescent="0.3"/>
    <row r="39" spans="2:2" x14ac:dyDescent="0.3"/>
    <row r="40" spans="2:2" x14ac:dyDescent="0.3">
      <c r="B40" s="144" t="s">
        <v>136</v>
      </c>
    </row>
  </sheetData>
  <hyperlinks>
    <hyperlink ref="B40" location="CONTENIDO!A1" display="CONTENIDO" xr:uid="{B67BFF66-0CB5-4247-B2EF-F026D367FA02}"/>
  </hyperlinks>
  <pageMargins left="0.7" right="0.7" top="0.75" bottom="0.75" header="0.3" footer="0.3"/>
  <pageSetup orientation="portrait" r:id="rId1"/>
  <headerFooter>
    <oddFooter>&amp;C&amp;1#&amp;"Calibri"&amp;10&amp;K000000Uso Interno</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rgb="FF92D050"/>
  </sheetPr>
  <dimension ref="B2:AD90"/>
  <sheetViews>
    <sheetView showGridLines="0" topLeftCell="B2" zoomScale="67" zoomScaleNormal="67" workbookViewId="0">
      <pane xSplit="1" ySplit="5" topLeftCell="C7" activePane="bottomRight" state="frozen"/>
      <selection activeCell="B2" sqref="B2"/>
      <selection pane="topRight" activeCell="C2" sqref="C2"/>
      <selection pane="bottomLeft" activeCell="B7" sqref="B7"/>
      <selection pane="bottomRight" activeCell="B2" sqref="B2:AA2"/>
    </sheetView>
  </sheetViews>
  <sheetFormatPr baseColWidth="10" defaultColWidth="0" defaultRowHeight="14" zeroHeight="1" x14ac:dyDescent="0.3"/>
  <cols>
    <col min="1" max="1" width="4" style="16" customWidth="1"/>
    <col min="2" max="2" width="52.4140625" style="16" customWidth="1"/>
    <col min="3" max="17" width="13.1640625" style="16" customWidth="1"/>
    <col min="18" max="18" width="11.83203125" style="16" bestFit="1" customWidth="1"/>
    <col min="19" max="19" width="12.08203125" style="16" bestFit="1" customWidth="1"/>
    <col min="20" max="20" width="12.6640625" style="16" customWidth="1"/>
    <col min="21" max="21" width="11.83203125" style="16" bestFit="1" customWidth="1"/>
    <col min="22" max="22" width="12.5" style="16" customWidth="1"/>
    <col min="23" max="24" width="15" style="16" customWidth="1"/>
    <col min="25" max="25" width="14.08203125" style="16" bestFit="1" customWidth="1"/>
    <col min="26" max="28" width="13.9140625" style="16" customWidth="1"/>
    <col min="29" max="29" width="15.6640625" style="16" bestFit="1" customWidth="1"/>
    <col min="30" max="30" width="11" style="16" hidden="1" customWidth="1"/>
    <col min="31" max="39" width="0" style="16" hidden="1" customWidth="1"/>
    <col min="40" max="16384" width="0" style="16" hidden="1"/>
  </cols>
  <sheetData>
    <row r="2" spans="2:29" ht="20" x14ac:dyDescent="0.3">
      <c r="B2" s="233" t="s">
        <v>81</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186"/>
    </row>
    <row r="3" spans="2:29" ht="21" customHeight="1" x14ac:dyDescent="0.3">
      <c r="B3" s="233" t="s">
        <v>134</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186"/>
    </row>
    <row r="4" spans="2:29" ht="21" customHeight="1" x14ac:dyDescent="0.3">
      <c r="B4" s="232" t="s">
        <v>172</v>
      </c>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185"/>
    </row>
    <row r="5" spans="2:29" ht="17" customHeight="1" x14ac:dyDescent="0.3">
      <c r="B5" s="85"/>
      <c r="C5" s="85"/>
      <c r="D5" s="85"/>
      <c r="E5" s="85"/>
      <c r="F5" s="85"/>
      <c r="G5" s="85"/>
      <c r="H5" s="85"/>
      <c r="I5" s="85"/>
      <c r="J5" s="85"/>
      <c r="K5" s="85"/>
      <c r="L5" s="85"/>
      <c r="M5" s="85"/>
      <c r="N5" s="85"/>
      <c r="O5" s="85"/>
    </row>
    <row r="6" spans="2:29" ht="31.25" customHeight="1" x14ac:dyDescent="0.3">
      <c r="B6" s="132" t="s">
        <v>22</v>
      </c>
      <c r="C6" s="131">
        <v>2000</v>
      </c>
      <c r="D6" s="131">
        <v>2001</v>
      </c>
      <c r="E6" s="131">
        <v>2002</v>
      </c>
      <c r="F6" s="131">
        <v>2003</v>
      </c>
      <c r="G6" s="131">
        <v>2004</v>
      </c>
      <c r="H6" s="131">
        <v>2005</v>
      </c>
      <c r="I6" s="131">
        <v>2006</v>
      </c>
      <c r="J6" s="131">
        <v>2007</v>
      </c>
      <c r="K6" s="131">
        <v>2008</v>
      </c>
      <c r="L6" s="131">
        <v>2009</v>
      </c>
      <c r="M6" s="131">
        <v>2010</v>
      </c>
      <c r="N6" s="131">
        <v>2011</v>
      </c>
      <c r="O6" s="131">
        <v>2012</v>
      </c>
      <c r="P6" s="131">
        <v>2013</v>
      </c>
      <c r="Q6" s="131">
        <v>2014</v>
      </c>
      <c r="R6" s="131">
        <v>2015</v>
      </c>
      <c r="S6" s="131">
        <v>2016</v>
      </c>
      <c r="T6" s="131">
        <v>2017</v>
      </c>
      <c r="U6" s="131">
        <v>2018</v>
      </c>
      <c r="V6" s="131">
        <v>2019</v>
      </c>
      <c r="W6" s="131">
        <v>2020</v>
      </c>
      <c r="X6" s="131">
        <v>2021</v>
      </c>
      <c r="Y6" s="131">
        <v>2022</v>
      </c>
      <c r="Z6" s="131">
        <v>2023</v>
      </c>
      <c r="AA6" s="131">
        <v>2024</v>
      </c>
      <c r="AB6" s="131">
        <v>2025</v>
      </c>
    </row>
    <row r="7" spans="2:29" ht="27.65" customHeight="1" x14ac:dyDescent="0.3">
      <c r="B7" s="48" t="s">
        <v>90</v>
      </c>
      <c r="C7" s="48"/>
      <c r="D7" s="48"/>
      <c r="E7" s="48"/>
      <c r="F7" s="52"/>
      <c r="G7" s="48"/>
      <c r="H7" s="48"/>
      <c r="I7" s="48"/>
      <c r="J7" s="48"/>
      <c r="K7" s="48"/>
      <c r="L7" s="48"/>
      <c r="M7" s="48"/>
      <c r="N7" s="48"/>
      <c r="O7" s="48"/>
      <c r="P7" s="48"/>
      <c r="Q7" s="48"/>
      <c r="R7" s="24">
        <f>R8</f>
        <v>26034</v>
      </c>
      <c r="S7" s="24">
        <f t="shared" ref="S7" si="0">S8</f>
        <v>130109</v>
      </c>
      <c r="T7" s="24">
        <v>362760</v>
      </c>
      <c r="U7" s="24">
        <v>909642</v>
      </c>
      <c r="V7" s="24">
        <v>3305660</v>
      </c>
      <c r="W7" s="24">
        <v>36897291</v>
      </c>
      <c r="X7" s="24">
        <v>146824429</v>
      </c>
      <c r="Y7" s="24">
        <f>+Y8</f>
        <v>242056374</v>
      </c>
      <c r="Z7" s="24">
        <f>+Z8</f>
        <v>345544879</v>
      </c>
      <c r="AA7" s="24">
        <f>+AA8</f>
        <v>444314689</v>
      </c>
      <c r="AB7" s="24">
        <v>521825934</v>
      </c>
      <c r="AC7" s="181"/>
    </row>
    <row r="8" spans="2:29" ht="18" customHeight="1" x14ac:dyDescent="0.3">
      <c r="B8" s="49" t="s">
        <v>16</v>
      </c>
      <c r="C8" s="49"/>
      <c r="D8" s="49"/>
      <c r="E8" s="49"/>
      <c r="F8" s="53"/>
      <c r="G8" s="49"/>
      <c r="H8" s="49"/>
      <c r="I8" s="49"/>
      <c r="J8" s="49"/>
      <c r="K8" s="49"/>
      <c r="L8" s="49"/>
      <c r="M8" s="49"/>
      <c r="N8" s="49"/>
      <c r="O8" s="49"/>
      <c r="P8" s="49"/>
      <c r="Q8" s="49"/>
      <c r="R8" s="26">
        <v>26034</v>
      </c>
      <c r="S8" s="26">
        <v>130109</v>
      </c>
      <c r="T8" s="26">
        <v>362760</v>
      </c>
      <c r="U8" s="26">
        <v>909642</v>
      </c>
      <c r="V8" s="26">
        <v>3305660</v>
      </c>
      <c r="W8" s="26">
        <v>36897291</v>
      </c>
      <c r="X8" s="26">
        <v>146824429</v>
      </c>
      <c r="Y8" s="26">
        <v>242056374</v>
      </c>
      <c r="Z8" s="26">
        <v>345544879</v>
      </c>
      <c r="AA8" s="26">
        <v>444314689</v>
      </c>
      <c r="AB8" s="26">
        <v>521825934</v>
      </c>
    </row>
    <row r="9" spans="2:29" ht="18" customHeight="1" x14ac:dyDescent="0.3">
      <c r="B9" s="17" t="s">
        <v>23</v>
      </c>
      <c r="C9" s="18"/>
      <c r="D9" s="19">
        <v>2423643</v>
      </c>
      <c r="E9" s="19">
        <v>4084742</v>
      </c>
      <c r="F9" s="19">
        <v>5690463</v>
      </c>
      <c r="G9" s="19">
        <v>5429790</v>
      </c>
      <c r="H9" s="19">
        <v>5218009</v>
      </c>
      <c r="I9" s="19">
        <v>6015034</v>
      </c>
      <c r="J9" s="19">
        <v>6340152</v>
      </c>
      <c r="K9" s="19">
        <v>5812810</v>
      </c>
      <c r="L9" s="19">
        <v>7356500</v>
      </c>
      <c r="M9" s="19">
        <v>8731474</v>
      </c>
      <c r="N9" s="19">
        <v>9655368</v>
      </c>
      <c r="O9" s="19">
        <v>11055528</v>
      </c>
      <c r="P9" s="19">
        <v>13529045</v>
      </c>
      <c r="Q9" s="19">
        <v>15410368</v>
      </c>
      <c r="R9" s="19">
        <v>17529311</v>
      </c>
      <c r="S9" s="19">
        <v>19544416</v>
      </c>
      <c r="T9" s="19">
        <v>21792365</v>
      </c>
      <c r="U9" s="19">
        <v>24001396</v>
      </c>
      <c r="V9" s="19">
        <v>25622892</v>
      </c>
      <c r="W9" s="19">
        <v>28459202</v>
      </c>
      <c r="X9" s="19">
        <v>28439837</v>
      </c>
      <c r="Y9" s="19">
        <v>32721624</v>
      </c>
      <c r="Z9" s="19">
        <v>35144788</v>
      </c>
      <c r="AA9" s="19">
        <v>36975401</v>
      </c>
      <c r="AB9" s="19">
        <v>37486571</v>
      </c>
      <c r="AC9" s="181"/>
    </row>
    <row r="10" spans="2:29" ht="20.149999999999999" customHeight="1" x14ac:dyDescent="0.3">
      <c r="B10" s="20" t="s">
        <v>16</v>
      </c>
      <c r="C10" s="21"/>
      <c r="D10" s="22">
        <v>2423590</v>
      </c>
      <c r="E10" s="22">
        <v>4083415</v>
      </c>
      <c r="F10" s="22">
        <v>5680121</v>
      </c>
      <c r="G10" s="22">
        <v>5406878</v>
      </c>
      <c r="H10" s="22">
        <v>5177992</v>
      </c>
      <c r="I10" s="22">
        <v>5948170</v>
      </c>
      <c r="J10" s="22">
        <v>6219103</v>
      </c>
      <c r="K10" s="22">
        <v>5624100</v>
      </c>
      <c r="L10" s="22">
        <v>7078641</v>
      </c>
      <c r="M10" s="22">
        <v>8362772</v>
      </c>
      <c r="N10" s="22">
        <v>9181762</v>
      </c>
      <c r="O10" s="22">
        <v>10442942</v>
      </c>
      <c r="P10" s="22">
        <v>12817492</v>
      </c>
      <c r="Q10" s="22">
        <v>14541750</v>
      </c>
      <c r="R10" s="22">
        <v>16484821</v>
      </c>
      <c r="S10" s="22">
        <v>18315308</v>
      </c>
      <c r="T10" s="22">
        <v>20342755</v>
      </c>
      <c r="U10" s="22">
        <v>22424805</v>
      </c>
      <c r="V10" s="22">
        <v>23907685</v>
      </c>
      <c r="W10" s="22">
        <v>26803898</v>
      </c>
      <c r="X10" s="22">
        <v>26496040</v>
      </c>
      <c r="Y10" s="22">
        <v>30499580</v>
      </c>
      <c r="Z10" s="22">
        <v>32801988</v>
      </c>
      <c r="AA10" s="22">
        <v>34548631</v>
      </c>
      <c r="AB10" s="22">
        <v>35051871</v>
      </c>
      <c r="AC10" s="193"/>
    </row>
    <row r="11" spans="2:29" ht="20.149999999999999" customHeight="1" x14ac:dyDescent="0.3">
      <c r="B11" s="20" t="s">
        <v>17</v>
      </c>
      <c r="C11" s="21"/>
      <c r="D11" s="22">
        <v>53</v>
      </c>
      <c r="E11" s="22">
        <v>1327</v>
      </c>
      <c r="F11" s="22">
        <v>10342</v>
      </c>
      <c r="G11" s="22">
        <v>22912</v>
      </c>
      <c r="H11" s="22">
        <v>40017</v>
      </c>
      <c r="I11" s="22">
        <v>66864</v>
      </c>
      <c r="J11" s="22">
        <v>121049</v>
      </c>
      <c r="K11" s="22">
        <v>188710</v>
      </c>
      <c r="L11" s="22">
        <v>277859</v>
      </c>
      <c r="M11" s="22">
        <v>368702</v>
      </c>
      <c r="N11" s="22">
        <v>473606</v>
      </c>
      <c r="O11" s="22">
        <v>612586</v>
      </c>
      <c r="P11" s="22">
        <v>711553</v>
      </c>
      <c r="Q11" s="22">
        <v>868618</v>
      </c>
      <c r="R11" s="22">
        <v>1044490</v>
      </c>
      <c r="S11" s="22">
        <v>1229108</v>
      </c>
      <c r="T11" s="22">
        <v>1449610</v>
      </c>
      <c r="U11" s="22">
        <v>1576591</v>
      </c>
      <c r="V11" s="22">
        <v>1715207</v>
      </c>
      <c r="W11" s="22">
        <v>1655302</v>
      </c>
      <c r="X11" s="22">
        <v>1943797</v>
      </c>
      <c r="Y11" s="22">
        <v>2222043</v>
      </c>
      <c r="Z11" s="22">
        <v>2342799</v>
      </c>
      <c r="AA11" s="22">
        <v>2426770</v>
      </c>
      <c r="AB11" s="22">
        <v>2434700</v>
      </c>
      <c r="AC11" s="181"/>
    </row>
    <row r="12" spans="2:29" ht="20.149999999999999" customHeight="1" x14ac:dyDescent="0.3">
      <c r="B12" s="29" t="s">
        <v>18</v>
      </c>
      <c r="C12" s="21"/>
      <c r="D12" s="22"/>
      <c r="E12" s="22"/>
      <c r="F12" s="22"/>
      <c r="G12" s="22"/>
      <c r="H12" s="22"/>
      <c r="I12" s="22"/>
      <c r="J12" s="22"/>
      <c r="K12" s="22"/>
      <c r="L12" s="22"/>
      <c r="M12" s="22"/>
      <c r="N12" s="22"/>
      <c r="O12" s="22"/>
      <c r="P12" s="22"/>
      <c r="Q12" s="22"/>
      <c r="R12" s="22"/>
      <c r="S12" s="22"/>
      <c r="T12" s="22"/>
      <c r="U12" s="22"/>
      <c r="V12" s="22"/>
      <c r="W12" s="22">
        <v>2</v>
      </c>
      <c r="X12" s="22">
        <v>0</v>
      </c>
      <c r="Y12" s="22">
        <v>1</v>
      </c>
      <c r="Z12" s="22">
        <v>1</v>
      </c>
      <c r="AA12" s="22">
        <v>0</v>
      </c>
      <c r="AB12" s="22">
        <v>0</v>
      </c>
      <c r="AC12" s="193"/>
    </row>
    <row r="13" spans="2:29" ht="20.149999999999999" customHeight="1" x14ac:dyDescent="0.3">
      <c r="B13" s="23" t="s">
        <v>24</v>
      </c>
      <c r="C13" s="24">
        <v>11806724</v>
      </c>
      <c r="D13" s="24">
        <v>11600968</v>
      </c>
      <c r="E13" s="24">
        <v>11299590</v>
      </c>
      <c r="F13" s="24">
        <v>10884615</v>
      </c>
      <c r="G13" s="24">
        <v>10901727</v>
      </c>
      <c r="H13" s="24">
        <v>10316116</v>
      </c>
      <c r="I13" s="24">
        <v>10016035</v>
      </c>
      <c r="J13" s="24">
        <v>9945875</v>
      </c>
      <c r="K13" s="24">
        <v>9060523</v>
      </c>
      <c r="L13" s="24">
        <v>7374168</v>
      </c>
      <c r="M13" s="24">
        <v>6504279</v>
      </c>
      <c r="N13" s="24">
        <v>5842285</v>
      </c>
      <c r="O13" s="24">
        <v>5160732</v>
      </c>
      <c r="P13" s="24">
        <v>4660440</v>
      </c>
      <c r="Q13" s="24">
        <v>4329458</v>
      </c>
      <c r="R13" s="24">
        <v>4164455</v>
      </c>
      <c r="S13" s="24">
        <v>3593022</v>
      </c>
      <c r="T13" s="24">
        <v>2776663</v>
      </c>
      <c r="U13" s="24">
        <v>1576800</v>
      </c>
      <c r="V13" s="24">
        <v>1183988</v>
      </c>
      <c r="W13" s="24">
        <v>768490</v>
      </c>
      <c r="X13" s="24">
        <v>525160</v>
      </c>
      <c r="Y13" s="24">
        <v>392857</v>
      </c>
      <c r="Z13" s="24">
        <v>350290</v>
      </c>
      <c r="AA13" s="24">
        <v>267884</v>
      </c>
      <c r="AB13" s="24">
        <v>216599</v>
      </c>
    </row>
    <row r="14" spans="2:29" ht="20.149999999999999" customHeight="1" x14ac:dyDescent="0.3">
      <c r="B14" s="25" t="s">
        <v>16</v>
      </c>
      <c r="C14" s="26">
        <v>11409010</v>
      </c>
      <c r="D14" s="26">
        <v>11101599</v>
      </c>
      <c r="E14" s="26">
        <v>10676362</v>
      </c>
      <c r="F14" s="26">
        <v>10150556</v>
      </c>
      <c r="G14" s="26">
        <v>10015013</v>
      </c>
      <c r="H14" s="26">
        <v>9283732</v>
      </c>
      <c r="I14" s="26">
        <v>8809264</v>
      </c>
      <c r="J14" s="26">
        <v>8600458</v>
      </c>
      <c r="K14" s="26">
        <v>7773933</v>
      </c>
      <c r="L14" s="26">
        <v>6259854</v>
      </c>
      <c r="M14" s="26">
        <v>5451423</v>
      </c>
      <c r="N14" s="26">
        <v>4883134</v>
      </c>
      <c r="O14" s="26">
        <v>4305841</v>
      </c>
      <c r="P14" s="26">
        <v>3914879</v>
      </c>
      <c r="Q14" s="26">
        <v>3647114</v>
      </c>
      <c r="R14" s="26">
        <v>3537764</v>
      </c>
      <c r="S14" s="26">
        <v>3067770</v>
      </c>
      <c r="T14" s="26">
        <v>2373856</v>
      </c>
      <c r="U14" s="26">
        <v>1295650</v>
      </c>
      <c r="V14" s="26">
        <v>973024</v>
      </c>
      <c r="W14" s="26">
        <v>654306</v>
      </c>
      <c r="X14" s="26">
        <v>443047</v>
      </c>
      <c r="Y14" s="26">
        <v>323741</v>
      </c>
      <c r="Z14" s="26">
        <v>287199</v>
      </c>
      <c r="AA14" s="26">
        <v>221156</v>
      </c>
      <c r="AB14" s="26">
        <v>181448</v>
      </c>
    </row>
    <row r="15" spans="2:29" ht="20.149999999999999" customHeight="1" x14ac:dyDescent="0.3">
      <c r="B15" s="25" t="s">
        <v>17</v>
      </c>
      <c r="C15" s="26">
        <v>397714</v>
      </c>
      <c r="D15" s="26">
        <v>499369</v>
      </c>
      <c r="E15" s="26">
        <v>623228</v>
      </c>
      <c r="F15" s="26">
        <v>734059</v>
      </c>
      <c r="G15" s="26">
        <v>886714</v>
      </c>
      <c r="H15" s="26">
        <v>1032384</v>
      </c>
      <c r="I15" s="26">
        <v>1206771</v>
      </c>
      <c r="J15" s="26">
        <v>1345417</v>
      </c>
      <c r="K15" s="26">
        <v>1286590</v>
      </c>
      <c r="L15" s="26">
        <v>1114314</v>
      </c>
      <c r="M15" s="26">
        <v>1052856</v>
      </c>
      <c r="N15" s="26">
        <v>959151</v>
      </c>
      <c r="O15" s="26">
        <v>854891</v>
      </c>
      <c r="P15" s="26">
        <v>745561</v>
      </c>
      <c r="Q15" s="26">
        <v>682344</v>
      </c>
      <c r="R15" s="26">
        <v>626691</v>
      </c>
      <c r="S15" s="26">
        <v>525252</v>
      </c>
      <c r="T15" s="26">
        <v>402807</v>
      </c>
      <c r="U15" s="26">
        <v>281150</v>
      </c>
      <c r="V15" s="26">
        <v>210964</v>
      </c>
      <c r="W15" s="26">
        <v>114184</v>
      </c>
      <c r="X15" s="26">
        <v>82113</v>
      </c>
      <c r="Y15" s="26">
        <v>69116</v>
      </c>
      <c r="Z15" s="26">
        <v>63091</v>
      </c>
      <c r="AA15" s="26">
        <v>46728</v>
      </c>
      <c r="AB15" s="26">
        <v>35151</v>
      </c>
    </row>
    <row r="16" spans="2:29" ht="20.149999999999999" customHeight="1" x14ac:dyDescent="0.3">
      <c r="B16" s="27" t="s">
        <v>114</v>
      </c>
      <c r="C16" s="28">
        <v>3232</v>
      </c>
      <c r="D16" s="28">
        <v>30992</v>
      </c>
      <c r="E16" s="28">
        <v>52874</v>
      </c>
      <c r="F16" s="28">
        <v>68511</v>
      </c>
      <c r="G16" s="28">
        <v>78493</v>
      </c>
      <c r="H16" s="28">
        <v>101385</v>
      </c>
      <c r="I16" s="28">
        <v>153462</v>
      </c>
      <c r="J16" s="28">
        <v>523576</v>
      </c>
      <c r="K16" s="28">
        <v>892550</v>
      </c>
      <c r="L16" s="28">
        <v>1379996</v>
      </c>
      <c r="M16" s="28">
        <v>2092747</v>
      </c>
      <c r="N16" s="28">
        <v>3836866</v>
      </c>
      <c r="O16" s="28">
        <v>5172401</v>
      </c>
      <c r="P16" s="28">
        <v>6375820</v>
      </c>
      <c r="Q16" s="28">
        <v>7428084</v>
      </c>
      <c r="R16" s="28">
        <v>8701920</v>
      </c>
      <c r="S16" s="28">
        <v>10600370</v>
      </c>
      <c r="T16" s="28">
        <v>12186343</v>
      </c>
      <c r="U16" s="28">
        <v>14228435</v>
      </c>
      <c r="V16" s="28">
        <v>16246431</v>
      </c>
      <c r="W16" s="28">
        <v>18023259</v>
      </c>
      <c r="X16" s="28">
        <v>18677609</v>
      </c>
      <c r="Y16" s="19">
        <v>19649111</v>
      </c>
      <c r="Z16" s="19">
        <v>21688374</v>
      </c>
      <c r="AA16" s="19">
        <v>24469969</v>
      </c>
      <c r="AB16" s="19">
        <v>26858922</v>
      </c>
    </row>
    <row r="17" spans="2:29" ht="20.149999999999999" customHeight="1" x14ac:dyDescent="0.3">
      <c r="B17" s="29" t="s">
        <v>16</v>
      </c>
      <c r="C17" s="30">
        <v>2825</v>
      </c>
      <c r="D17" s="30">
        <v>22415</v>
      </c>
      <c r="E17" s="30">
        <v>39173</v>
      </c>
      <c r="F17" s="30">
        <v>52013</v>
      </c>
      <c r="G17" s="30">
        <v>58056</v>
      </c>
      <c r="H17" s="30">
        <v>73540</v>
      </c>
      <c r="I17" s="30">
        <v>105172</v>
      </c>
      <c r="J17" s="30">
        <v>379548</v>
      </c>
      <c r="K17" s="30">
        <v>672151</v>
      </c>
      <c r="L17" s="30">
        <v>1044589</v>
      </c>
      <c r="M17" s="30">
        <v>1592280</v>
      </c>
      <c r="N17" s="30">
        <v>3079557</v>
      </c>
      <c r="O17" s="30">
        <v>4202395</v>
      </c>
      <c r="P17" s="30">
        <v>5231083</v>
      </c>
      <c r="Q17" s="30">
        <v>6091980</v>
      </c>
      <c r="R17" s="30">
        <v>7160081</v>
      </c>
      <c r="S17" s="30">
        <v>8798905</v>
      </c>
      <c r="T17" s="30">
        <v>10116609</v>
      </c>
      <c r="U17" s="30">
        <v>11885417</v>
      </c>
      <c r="V17" s="30">
        <v>13700267</v>
      </c>
      <c r="W17" s="30">
        <v>15511171</v>
      </c>
      <c r="X17" s="30">
        <v>15721890</v>
      </c>
      <c r="Y17" s="30">
        <v>16293090</v>
      </c>
      <c r="Z17" s="30">
        <v>17920060</v>
      </c>
      <c r="AA17" s="30">
        <v>20329873</v>
      </c>
      <c r="AB17" s="30">
        <v>22478228</v>
      </c>
    </row>
    <row r="18" spans="2:29" ht="20.149999999999999" customHeight="1" x14ac:dyDescent="0.3">
      <c r="B18" s="29" t="s">
        <v>17</v>
      </c>
      <c r="C18" s="30">
        <v>407</v>
      </c>
      <c r="D18" s="30">
        <v>8577</v>
      </c>
      <c r="E18" s="30">
        <v>13701</v>
      </c>
      <c r="F18" s="30">
        <v>16498</v>
      </c>
      <c r="G18" s="30">
        <v>20437</v>
      </c>
      <c r="H18" s="30">
        <v>27845</v>
      </c>
      <c r="I18" s="30">
        <v>48290</v>
      </c>
      <c r="J18" s="30">
        <v>144028</v>
      </c>
      <c r="K18" s="30">
        <v>220395</v>
      </c>
      <c r="L18" s="30">
        <v>335373</v>
      </c>
      <c r="M18" s="30">
        <v>500403</v>
      </c>
      <c r="N18" s="30">
        <v>757191</v>
      </c>
      <c r="O18" s="30">
        <v>969934</v>
      </c>
      <c r="P18" s="30">
        <v>1144630</v>
      </c>
      <c r="Q18" s="30">
        <v>1335976</v>
      </c>
      <c r="R18" s="30">
        <v>1541675</v>
      </c>
      <c r="S18" s="30">
        <v>1801199</v>
      </c>
      <c r="T18" s="30">
        <v>2069371</v>
      </c>
      <c r="U18" s="30">
        <v>2342613</v>
      </c>
      <c r="V18" s="30">
        <v>2545720</v>
      </c>
      <c r="W18" s="30">
        <v>2511587</v>
      </c>
      <c r="X18" s="30">
        <v>2955069</v>
      </c>
      <c r="Y18" s="30">
        <v>3355345</v>
      </c>
      <c r="Z18" s="30">
        <v>3767571</v>
      </c>
      <c r="AA18" s="30">
        <v>4139278</v>
      </c>
      <c r="AB18" s="30">
        <v>4379828</v>
      </c>
    </row>
    <row r="19" spans="2:29" ht="20.149999999999999" customHeight="1" x14ac:dyDescent="0.3">
      <c r="B19" s="29" t="s">
        <v>18</v>
      </c>
      <c r="C19" s="30"/>
      <c r="D19" s="30"/>
      <c r="E19" s="30"/>
      <c r="F19" s="30"/>
      <c r="G19" s="30"/>
      <c r="H19" s="30"/>
      <c r="I19" s="30"/>
      <c r="J19" s="30"/>
      <c r="K19" s="30">
        <v>4</v>
      </c>
      <c r="L19" s="30">
        <v>34</v>
      </c>
      <c r="M19" s="30">
        <v>64</v>
      </c>
      <c r="N19" s="30">
        <v>118</v>
      </c>
      <c r="O19" s="30">
        <v>72</v>
      </c>
      <c r="P19" s="30">
        <v>107</v>
      </c>
      <c r="Q19" s="30">
        <v>128</v>
      </c>
      <c r="R19" s="30">
        <v>164</v>
      </c>
      <c r="S19" s="30">
        <v>266</v>
      </c>
      <c r="T19" s="30">
        <v>363</v>
      </c>
      <c r="U19" s="30">
        <v>405</v>
      </c>
      <c r="V19" s="30">
        <v>444</v>
      </c>
      <c r="W19" s="30">
        <v>501</v>
      </c>
      <c r="X19" s="30">
        <v>650</v>
      </c>
      <c r="Y19" s="30">
        <v>676</v>
      </c>
      <c r="Z19" s="30">
        <v>743</v>
      </c>
      <c r="AA19" s="30">
        <v>818</v>
      </c>
      <c r="AB19" s="30">
        <v>866</v>
      </c>
    </row>
    <row r="20" spans="2:29" ht="20.149999999999999" customHeight="1" x14ac:dyDescent="0.3">
      <c r="B20" s="24" t="s">
        <v>94</v>
      </c>
      <c r="C20" s="24"/>
      <c r="D20" s="24"/>
      <c r="E20" s="24"/>
      <c r="F20" s="24"/>
      <c r="G20" s="24"/>
      <c r="H20" s="24">
        <v>20394</v>
      </c>
      <c r="I20" s="24">
        <v>262855</v>
      </c>
      <c r="J20" s="24">
        <v>418767</v>
      </c>
      <c r="K20" s="24">
        <v>463146</v>
      </c>
      <c r="L20" s="24">
        <v>565274</v>
      </c>
      <c r="M20" s="24">
        <v>810691</v>
      </c>
      <c r="N20" s="24">
        <v>942598</v>
      </c>
      <c r="O20" s="24">
        <v>1069835</v>
      </c>
      <c r="P20" s="24">
        <v>1267875</v>
      </c>
      <c r="Q20" s="24">
        <v>1711149</v>
      </c>
      <c r="R20" s="24">
        <v>2427529</v>
      </c>
      <c r="S20" s="24">
        <v>3413366</v>
      </c>
      <c r="T20" s="24">
        <v>4640246</v>
      </c>
      <c r="U20" s="24">
        <v>6434214</v>
      </c>
      <c r="V20" s="24">
        <v>9279174</v>
      </c>
      <c r="W20" s="24">
        <v>13767488</v>
      </c>
      <c r="X20" s="24">
        <v>21102403</v>
      </c>
      <c r="Y20" s="24">
        <v>29238762</v>
      </c>
      <c r="Z20" s="24">
        <v>38477319</v>
      </c>
      <c r="AA20" s="24">
        <v>50647347</v>
      </c>
      <c r="AB20" s="24">
        <v>61313764</v>
      </c>
      <c r="AC20" s="181"/>
    </row>
    <row r="21" spans="2:29" ht="20.149999999999999" customHeight="1" x14ac:dyDescent="0.3">
      <c r="B21" s="25" t="s">
        <v>16</v>
      </c>
      <c r="C21" s="26"/>
      <c r="D21" s="26"/>
      <c r="E21" s="26"/>
      <c r="F21" s="26"/>
      <c r="G21" s="26"/>
      <c r="H21" s="26">
        <v>20393</v>
      </c>
      <c r="I21" s="26">
        <v>262855</v>
      </c>
      <c r="J21" s="26">
        <v>418761</v>
      </c>
      <c r="K21" s="26">
        <v>463123</v>
      </c>
      <c r="L21" s="26">
        <v>565121</v>
      </c>
      <c r="M21" s="26">
        <v>810161</v>
      </c>
      <c r="N21" s="26">
        <v>934857</v>
      </c>
      <c r="O21" s="26">
        <v>1037558</v>
      </c>
      <c r="P21" s="26">
        <v>1192577</v>
      </c>
      <c r="Q21" s="26">
        <v>1566208</v>
      </c>
      <c r="R21" s="26">
        <v>2185914</v>
      </c>
      <c r="S21" s="26">
        <v>3030925</v>
      </c>
      <c r="T21" s="26">
        <v>4096907</v>
      </c>
      <c r="U21" s="26">
        <v>5701665</v>
      </c>
      <c r="V21" s="26">
        <v>8266840</v>
      </c>
      <c r="W21" s="26">
        <v>12561431</v>
      </c>
      <c r="X21" s="26">
        <v>19389581</v>
      </c>
      <c r="Y21" s="26">
        <v>26987577</v>
      </c>
      <c r="Z21" s="26">
        <v>35686717</v>
      </c>
      <c r="AA21" s="26">
        <v>46903535</v>
      </c>
      <c r="AB21" s="26">
        <v>56927514</v>
      </c>
      <c r="AC21" s="181"/>
    </row>
    <row r="22" spans="2:29" ht="20.149999999999999" customHeight="1" x14ac:dyDescent="0.3">
      <c r="B22" s="25" t="s">
        <v>17</v>
      </c>
      <c r="C22" s="26"/>
      <c r="D22" s="26"/>
      <c r="E22" s="26"/>
      <c r="F22" s="26"/>
      <c r="G22" s="26"/>
      <c r="H22" s="26">
        <v>1</v>
      </c>
      <c r="I22" s="26"/>
      <c r="J22" s="26">
        <v>6</v>
      </c>
      <c r="K22" s="26">
        <v>23</v>
      </c>
      <c r="L22" s="26">
        <v>153</v>
      </c>
      <c r="M22" s="26">
        <v>530</v>
      </c>
      <c r="N22" s="26">
        <v>7741</v>
      </c>
      <c r="O22" s="26">
        <v>32277</v>
      </c>
      <c r="P22" s="26">
        <v>75298</v>
      </c>
      <c r="Q22" s="26">
        <v>144941</v>
      </c>
      <c r="R22" s="26">
        <v>241615</v>
      </c>
      <c r="S22" s="26">
        <v>382439</v>
      </c>
      <c r="T22" s="26">
        <v>543339</v>
      </c>
      <c r="U22" s="26">
        <v>732534</v>
      </c>
      <c r="V22" s="26">
        <v>1012290</v>
      </c>
      <c r="W22" s="26">
        <v>1206002</v>
      </c>
      <c r="X22" s="26">
        <v>1712766</v>
      </c>
      <c r="Y22" s="26">
        <v>2251097</v>
      </c>
      <c r="Z22" s="26">
        <v>2790506</v>
      </c>
      <c r="AA22" s="26">
        <v>3743686</v>
      </c>
      <c r="AB22" s="26">
        <v>4386080</v>
      </c>
    </row>
    <row r="23" spans="2:29" ht="20.149999999999999" customHeight="1" x14ac:dyDescent="0.3">
      <c r="B23" s="25" t="s">
        <v>18</v>
      </c>
      <c r="C23" s="26"/>
      <c r="D23" s="26"/>
      <c r="E23" s="26"/>
      <c r="F23" s="26"/>
      <c r="G23" s="26"/>
      <c r="H23" s="26"/>
      <c r="I23" s="26"/>
      <c r="J23" s="26"/>
      <c r="K23" s="26"/>
      <c r="L23" s="26"/>
      <c r="M23" s="26"/>
      <c r="N23" s="26"/>
      <c r="O23" s="26"/>
      <c r="P23" s="26"/>
      <c r="Q23" s="26"/>
      <c r="R23" s="26"/>
      <c r="S23" s="26">
        <v>2</v>
      </c>
      <c r="T23" s="26">
        <v>0</v>
      </c>
      <c r="U23" s="26">
        <v>15</v>
      </c>
      <c r="V23" s="26">
        <v>44</v>
      </c>
      <c r="W23" s="26">
        <v>55</v>
      </c>
      <c r="X23" s="26">
        <v>56</v>
      </c>
      <c r="Y23" s="26">
        <v>88</v>
      </c>
      <c r="Z23" s="26">
        <v>96</v>
      </c>
      <c r="AA23" s="26">
        <v>126</v>
      </c>
      <c r="AB23" s="26">
        <v>170</v>
      </c>
    </row>
    <row r="24" spans="2:29" ht="20.149999999999999" customHeight="1" x14ac:dyDescent="0.3">
      <c r="B24" s="31" t="s">
        <v>32</v>
      </c>
      <c r="C24" s="28"/>
      <c r="D24" s="28"/>
      <c r="E24" s="28">
        <v>7886</v>
      </c>
      <c r="F24" s="28">
        <v>10613</v>
      </c>
      <c r="G24" s="28">
        <v>10243</v>
      </c>
      <c r="H24" s="28">
        <v>806</v>
      </c>
      <c r="I24" s="28">
        <v>0</v>
      </c>
      <c r="J24" s="28">
        <v>1685</v>
      </c>
      <c r="K24" s="28">
        <v>11716</v>
      </c>
      <c r="L24" s="28">
        <v>12184</v>
      </c>
      <c r="M24" s="28">
        <v>14373</v>
      </c>
      <c r="N24" s="28">
        <v>15435</v>
      </c>
      <c r="O24" s="28">
        <v>16014</v>
      </c>
      <c r="P24" s="28">
        <v>15597</v>
      </c>
      <c r="Q24" s="28">
        <v>15511</v>
      </c>
      <c r="R24" s="28">
        <v>14588</v>
      </c>
      <c r="S24" s="28">
        <v>14534</v>
      </c>
      <c r="T24" s="28">
        <v>14517</v>
      </c>
      <c r="U24" s="28">
        <v>12752</v>
      </c>
      <c r="V24" s="28">
        <v>12756</v>
      </c>
      <c r="W24" s="28">
        <v>12822</v>
      </c>
      <c r="X24" s="28">
        <v>12720</v>
      </c>
      <c r="Y24" s="28">
        <v>16154</v>
      </c>
      <c r="Z24" s="28">
        <v>16490</v>
      </c>
      <c r="AA24" s="28">
        <v>16422</v>
      </c>
      <c r="AB24" s="28">
        <v>18957</v>
      </c>
    </row>
    <row r="25" spans="2:29" ht="20.149999999999999" customHeight="1" x14ac:dyDescent="0.3">
      <c r="B25" s="29" t="s">
        <v>16</v>
      </c>
      <c r="C25" s="30"/>
      <c r="D25" s="30"/>
      <c r="E25" s="30">
        <v>4087</v>
      </c>
      <c r="F25" s="30">
        <v>5427</v>
      </c>
      <c r="G25" s="30">
        <v>5380</v>
      </c>
      <c r="H25" s="30">
        <v>438</v>
      </c>
      <c r="I25" s="30"/>
      <c r="J25" s="30">
        <v>832</v>
      </c>
      <c r="K25" s="30">
        <v>5931</v>
      </c>
      <c r="L25" s="30">
        <v>6327</v>
      </c>
      <c r="M25" s="30">
        <v>7655</v>
      </c>
      <c r="N25" s="30">
        <v>9011</v>
      </c>
      <c r="O25" s="30">
        <v>9323</v>
      </c>
      <c r="P25" s="30">
        <v>8939</v>
      </c>
      <c r="Q25" s="30">
        <v>8940</v>
      </c>
      <c r="R25" s="30">
        <v>8318</v>
      </c>
      <c r="S25" s="30">
        <v>8298</v>
      </c>
      <c r="T25" s="30">
        <v>8259</v>
      </c>
      <c r="U25" s="30">
        <v>7403</v>
      </c>
      <c r="V25" s="30">
        <v>7583</v>
      </c>
      <c r="W25" s="30">
        <v>7599</v>
      </c>
      <c r="X25" s="30">
        <v>7825</v>
      </c>
      <c r="Y25" s="30">
        <v>11565</v>
      </c>
      <c r="Z25" s="30">
        <v>11878</v>
      </c>
      <c r="AA25" s="30">
        <v>11715</v>
      </c>
      <c r="AB25" s="30">
        <v>14702</v>
      </c>
    </row>
    <row r="26" spans="2:29" ht="20.149999999999999" customHeight="1" x14ac:dyDescent="0.3">
      <c r="B26" s="29" t="s">
        <v>17</v>
      </c>
      <c r="C26" s="30"/>
      <c r="D26" s="30"/>
      <c r="E26" s="30">
        <v>3799</v>
      </c>
      <c r="F26" s="30">
        <v>5186</v>
      </c>
      <c r="G26" s="30">
        <v>4863</v>
      </c>
      <c r="H26" s="30">
        <v>368</v>
      </c>
      <c r="I26" s="30"/>
      <c r="J26" s="30">
        <v>853</v>
      </c>
      <c r="K26" s="30">
        <v>5785</v>
      </c>
      <c r="L26" s="30">
        <v>5857</v>
      </c>
      <c r="M26" s="30">
        <v>6718</v>
      </c>
      <c r="N26" s="30">
        <v>6424</v>
      </c>
      <c r="O26" s="30">
        <v>6691</v>
      </c>
      <c r="P26" s="30">
        <v>6658</v>
      </c>
      <c r="Q26" s="30">
        <v>6571</v>
      </c>
      <c r="R26" s="30">
        <v>6270</v>
      </c>
      <c r="S26" s="30">
        <v>6236</v>
      </c>
      <c r="T26" s="30">
        <v>6258</v>
      </c>
      <c r="U26" s="30">
        <v>5349</v>
      </c>
      <c r="V26" s="30">
        <v>5173</v>
      </c>
      <c r="W26" s="30">
        <v>5223</v>
      </c>
      <c r="X26" s="30">
        <v>4895</v>
      </c>
      <c r="Y26" s="30">
        <v>4589</v>
      </c>
      <c r="Z26" s="30">
        <v>4612</v>
      </c>
      <c r="AA26" s="30">
        <v>4707</v>
      </c>
      <c r="AB26" s="30">
        <v>4255</v>
      </c>
    </row>
    <row r="27" spans="2:29" ht="20.149999999999999" customHeight="1" x14ac:dyDescent="0.3">
      <c r="B27" s="23" t="s">
        <v>97</v>
      </c>
      <c r="C27" s="24"/>
      <c r="D27" s="24">
        <v>38500</v>
      </c>
      <c r="E27" s="24">
        <v>53094</v>
      </c>
      <c r="F27" s="24">
        <v>62452</v>
      </c>
      <c r="G27" s="24">
        <v>74309</v>
      </c>
      <c r="H27" s="24">
        <v>72486</v>
      </c>
      <c r="I27" s="24">
        <v>69198</v>
      </c>
      <c r="J27" s="24">
        <v>67110</v>
      </c>
      <c r="K27" s="24">
        <v>68337</v>
      </c>
      <c r="L27" s="24">
        <v>72223</v>
      </c>
      <c r="M27" s="24">
        <v>70465</v>
      </c>
      <c r="N27" s="24">
        <v>73250</v>
      </c>
      <c r="O27" s="24">
        <v>67756</v>
      </c>
      <c r="P27" s="24">
        <v>60530</v>
      </c>
      <c r="Q27" s="24">
        <v>63426</v>
      </c>
      <c r="R27" s="24">
        <v>62812</v>
      </c>
      <c r="S27" s="24">
        <v>48724</v>
      </c>
      <c r="T27" s="24">
        <v>40433</v>
      </c>
      <c r="U27" s="24">
        <v>38186</v>
      </c>
      <c r="V27" s="24">
        <v>43118</v>
      </c>
      <c r="W27" s="24">
        <v>34158</v>
      </c>
      <c r="X27" s="24">
        <v>38660</v>
      </c>
      <c r="Y27" s="24">
        <v>42771</v>
      </c>
      <c r="Z27" s="24">
        <v>36767</v>
      </c>
      <c r="AA27" s="24">
        <v>24184</v>
      </c>
      <c r="AB27" s="24">
        <v>16062</v>
      </c>
    </row>
    <row r="28" spans="2:29" ht="20.149999999999999" customHeight="1" x14ac:dyDescent="0.3">
      <c r="B28" s="25" t="s">
        <v>16</v>
      </c>
      <c r="C28" s="26"/>
      <c r="D28" s="26">
        <v>37624</v>
      </c>
      <c r="E28" s="26">
        <v>51906</v>
      </c>
      <c r="F28" s="26">
        <v>60411</v>
      </c>
      <c r="G28" s="26">
        <v>71801</v>
      </c>
      <c r="H28" s="26">
        <v>69915</v>
      </c>
      <c r="I28" s="26">
        <v>67071</v>
      </c>
      <c r="J28" s="26">
        <v>64983</v>
      </c>
      <c r="K28" s="26">
        <v>66471</v>
      </c>
      <c r="L28" s="26">
        <v>71093</v>
      </c>
      <c r="M28" s="26">
        <v>69751</v>
      </c>
      <c r="N28" s="26">
        <v>72570</v>
      </c>
      <c r="O28" s="26">
        <v>67100</v>
      </c>
      <c r="P28" s="26">
        <v>59818</v>
      </c>
      <c r="Q28" s="26">
        <v>62294</v>
      </c>
      <c r="R28" s="26">
        <v>61722</v>
      </c>
      <c r="S28" s="26">
        <v>47704</v>
      </c>
      <c r="T28" s="26">
        <v>39445</v>
      </c>
      <c r="U28" s="26">
        <v>37178</v>
      </c>
      <c r="V28" s="26">
        <v>42112</v>
      </c>
      <c r="W28" s="26">
        <v>33184</v>
      </c>
      <c r="X28" s="26">
        <v>37458</v>
      </c>
      <c r="Y28" s="26">
        <v>41540</v>
      </c>
      <c r="Z28" s="26">
        <v>35590</v>
      </c>
      <c r="AA28" s="26">
        <v>23409</v>
      </c>
      <c r="AB28" s="26">
        <v>15368</v>
      </c>
    </row>
    <row r="29" spans="2:29" ht="20.149999999999999" customHeight="1" x14ac:dyDescent="0.3">
      <c r="B29" s="25" t="s">
        <v>17</v>
      </c>
      <c r="C29" s="26"/>
      <c r="D29" s="26">
        <v>876</v>
      </c>
      <c r="E29" s="26">
        <v>1188</v>
      </c>
      <c r="F29" s="26">
        <v>2041</v>
      </c>
      <c r="G29" s="26">
        <v>2508</v>
      </c>
      <c r="H29" s="26">
        <v>2571</v>
      </c>
      <c r="I29" s="26">
        <v>2127</v>
      </c>
      <c r="J29" s="26">
        <v>2127</v>
      </c>
      <c r="K29" s="26">
        <v>1866</v>
      </c>
      <c r="L29" s="26">
        <v>1130</v>
      </c>
      <c r="M29" s="26">
        <v>714</v>
      </c>
      <c r="N29" s="26">
        <v>680</v>
      </c>
      <c r="O29" s="26">
        <v>656</v>
      </c>
      <c r="P29" s="26">
        <v>712</v>
      </c>
      <c r="Q29" s="26">
        <v>1132</v>
      </c>
      <c r="R29" s="26">
        <v>1090</v>
      </c>
      <c r="S29" s="26">
        <v>1020</v>
      </c>
      <c r="T29" s="26">
        <v>988</v>
      </c>
      <c r="U29" s="26">
        <v>1008</v>
      </c>
      <c r="V29" s="26">
        <v>1006</v>
      </c>
      <c r="W29" s="26">
        <v>974</v>
      </c>
      <c r="X29" s="26">
        <v>1202</v>
      </c>
      <c r="Y29" s="26">
        <v>1231</v>
      </c>
      <c r="Z29" s="26">
        <v>1177</v>
      </c>
      <c r="AA29" s="26">
        <v>775</v>
      </c>
      <c r="AB29" s="26">
        <v>694</v>
      </c>
    </row>
    <row r="30" spans="2:29" ht="20.149999999999999" customHeight="1" x14ac:dyDescent="0.3">
      <c r="B30" s="31" t="s">
        <v>98</v>
      </c>
      <c r="C30" s="28"/>
      <c r="D30" s="28">
        <v>17</v>
      </c>
      <c r="E30" s="28">
        <v>2005</v>
      </c>
      <c r="F30" s="28">
        <v>9036</v>
      </c>
      <c r="G30" s="28">
        <v>13579</v>
      </c>
      <c r="H30" s="28">
        <v>14717</v>
      </c>
      <c r="I30" s="28">
        <v>20719</v>
      </c>
      <c r="J30" s="28">
        <v>36017</v>
      </c>
      <c r="K30" s="28">
        <v>48278</v>
      </c>
      <c r="L30" s="28">
        <v>63712</v>
      </c>
      <c r="M30" s="28">
        <v>100404</v>
      </c>
      <c r="N30" s="28">
        <v>114145</v>
      </c>
      <c r="O30" s="28">
        <v>149009</v>
      </c>
      <c r="P30" s="28">
        <v>192376</v>
      </c>
      <c r="Q30" s="28">
        <v>240729</v>
      </c>
      <c r="R30" s="28">
        <v>288083</v>
      </c>
      <c r="S30" s="28">
        <v>347867</v>
      </c>
      <c r="T30" s="28">
        <v>449018</v>
      </c>
      <c r="U30" s="28">
        <v>654934</v>
      </c>
      <c r="V30" s="28">
        <v>865388</v>
      </c>
      <c r="W30" s="28">
        <v>683142</v>
      </c>
      <c r="X30" s="28">
        <v>722934</v>
      </c>
      <c r="Y30" s="19">
        <v>739508</v>
      </c>
      <c r="Z30" s="164">
        <v>867429</v>
      </c>
      <c r="AA30" s="164">
        <v>1165091</v>
      </c>
      <c r="AB30" s="164">
        <v>1177107</v>
      </c>
    </row>
    <row r="31" spans="2:29" ht="20.149999999999999" customHeight="1" x14ac:dyDescent="0.3">
      <c r="B31" s="29" t="s">
        <v>16</v>
      </c>
      <c r="C31" s="30"/>
      <c r="D31" s="30">
        <v>17</v>
      </c>
      <c r="E31" s="30">
        <v>2005</v>
      </c>
      <c r="F31" s="30">
        <v>9035</v>
      </c>
      <c r="G31" s="30">
        <v>13522</v>
      </c>
      <c r="H31" s="30">
        <v>14534</v>
      </c>
      <c r="I31" s="30">
        <v>19761</v>
      </c>
      <c r="J31" s="30">
        <v>33648</v>
      </c>
      <c r="K31" s="30">
        <v>44722</v>
      </c>
      <c r="L31" s="30">
        <v>57776</v>
      </c>
      <c r="M31" s="30">
        <v>87815</v>
      </c>
      <c r="N31" s="30">
        <v>101393</v>
      </c>
      <c r="O31" s="30">
        <v>138923</v>
      </c>
      <c r="P31" s="30">
        <v>181368</v>
      </c>
      <c r="Q31" s="30">
        <v>226831</v>
      </c>
      <c r="R31" s="30">
        <v>271137</v>
      </c>
      <c r="S31" s="30">
        <v>327325</v>
      </c>
      <c r="T31" s="30">
        <v>425899</v>
      </c>
      <c r="U31" s="30">
        <v>631612</v>
      </c>
      <c r="V31" s="30">
        <v>840045</v>
      </c>
      <c r="W31" s="30">
        <v>657561</v>
      </c>
      <c r="X31" s="30">
        <v>683059</v>
      </c>
      <c r="Y31" s="30">
        <v>693969</v>
      </c>
      <c r="Z31" s="30">
        <v>813556</v>
      </c>
      <c r="AA31" s="30">
        <v>1091149</v>
      </c>
      <c r="AB31" s="30">
        <v>1104147</v>
      </c>
    </row>
    <row r="32" spans="2:29" ht="20.149999999999999" customHeight="1" x14ac:dyDescent="0.3">
      <c r="B32" s="29" t="s">
        <v>17</v>
      </c>
      <c r="C32" s="30"/>
      <c r="D32" s="30"/>
      <c r="E32" s="30"/>
      <c r="F32" s="30">
        <v>1</v>
      </c>
      <c r="G32" s="30">
        <v>57</v>
      </c>
      <c r="H32" s="30">
        <v>183</v>
      </c>
      <c r="I32" s="30">
        <v>958</v>
      </c>
      <c r="J32" s="30">
        <v>2369</v>
      </c>
      <c r="K32" s="30">
        <v>3556</v>
      </c>
      <c r="L32" s="30">
        <v>5936</v>
      </c>
      <c r="M32" s="30">
        <v>12589</v>
      </c>
      <c r="N32" s="30">
        <v>12752</v>
      </c>
      <c r="O32" s="30">
        <v>10086</v>
      </c>
      <c r="P32" s="30">
        <v>11008</v>
      </c>
      <c r="Q32" s="30">
        <v>13898</v>
      </c>
      <c r="R32" s="30">
        <v>16946</v>
      </c>
      <c r="S32" s="30">
        <v>20542</v>
      </c>
      <c r="T32" s="30">
        <v>23119</v>
      </c>
      <c r="U32" s="30">
        <v>23322</v>
      </c>
      <c r="V32" s="30">
        <v>25343</v>
      </c>
      <c r="W32" s="30">
        <v>25581</v>
      </c>
      <c r="X32" s="30">
        <v>39875</v>
      </c>
      <c r="Y32" s="30">
        <v>45539</v>
      </c>
      <c r="Z32" s="30">
        <v>53873</v>
      </c>
      <c r="AA32" s="30">
        <v>73942</v>
      </c>
      <c r="AB32" s="30">
        <v>72960</v>
      </c>
    </row>
    <row r="33" spans="2:29" ht="20.149999999999999" customHeight="1" x14ac:dyDescent="0.3">
      <c r="B33" s="23" t="s">
        <v>25</v>
      </c>
      <c r="C33" s="24">
        <v>43600</v>
      </c>
      <c r="D33" s="24">
        <v>39627</v>
      </c>
      <c r="E33" s="24">
        <v>42156</v>
      </c>
      <c r="F33" s="24">
        <v>47000</v>
      </c>
      <c r="G33" s="24">
        <v>43432</v>
      </c>
      <c r="H33" s="24">
        <v>36598</v>
      </c>
      <c r="I33" s="24">
        <v>38810</v>
      </c>
      <c r="J33" s="24">
        <v>40241</v>
      </c>
      <c r="K33" s="24">
        <v>44406</v>
      </c>
      <c r="L33" s="24">
        <v>51673</v>
      </c>
      <c r="M33" s="24">
        <v>67806</v>
      </c>
      <c r="N33" s="24">
        <v>77189</v>
      </c>
      <c r="O33" s="24">
        <v>81794</v>
      </c>
      <c r="P33" s="24">
        <v>81035</v>
      </c>
      <c r="Q33" s="24">
        <v>82492</v>
      </c>
      <c r="R33" s="24">
        <v>81659</v>
      </c>
      <c r="S33" s="24">
        <v>75405</v>
      </c>
      <c r="T33" s="24">
        <v>69832</v>
      </c>
      <c r="U33" s="24">
        <v>67900</v>
      </c>
      <c r="V33" s="24">
        <v>61098</v>
      </c>
      <c r="W33" s="24">
        <v>54811</v>
      </c>
      <c r="X33" s="24">
        <v>54796</v>
      </c>
      <c r="Y33" s="97">
        <v>52211</v>
      </c>
      <c r="Z33" s="97">
        <v>56750</v>
      </c>
      <c r="AA33" s="97">
        <v>56165</v>
      </c>
      <c r="AB33" s="97">
        <v>50999</v>
      </c>
    </row>
    <row r="34" spans="2:29" ht="20.149999999999999" customHeight="1" x14ac:dyDescent="0.3">
      <c r="B34" s="25" t="s">
        <v>16</v>
      </c>
      <c r="C34" s="26">
        <v>32942</v>
      </c>
      <c r="D34" s="26">
        <v>30772</v>
      </c>
      <c r="E34" s="26">
        <v>32154</v>
      </c>
      <c r="F34" s="26">
        <v>35898</v>
      </c>
      <c r="G34" s="26">
        <v>31287</v>
      </c>
      <c r="H34" s="26">
        <v>26034</v>
      </c>
      <c r="I34" s="26">
        <v>26849</v>
      </c>
      <c r="J34" s="26">
        <v>25551</v>
      </c>
      <c r="K34" s="26">
        <v>27919</v>
      </c>
      <c r="L34" s="26">
        <v>32412</v>
      </c>
      <c r="M34" s="26">
        <v>41460</v>
      </c>
      <c r="N34" s="26">
        <v>48678</v>
      </c>
      <c r="O34" s="26">
        <v>52552</v>
      </c>
      <c r="P34" s="26">
        <v>52058</v>
      </c>
      <c r="Q34" s="26">
        <v>52402</v>
      </c>
      <c r="R34" s="26">
        <v>51620</v>
      </c>
      <c r="S34" s="26">
        <v>47054</v>
      </c>
      <c r="T34" s="26">
        <v>42675</v>
      </c>
      <c r="U34" s="26">
        <v>41715</v>
      </c>
      <c r="V34" s="26">
        <v>37087</v>
      </c>
      <c r="W34" s="26">
        <v>33189</v>
      </c>
      <c r="X34" s="26">
        <v>32645</v>
      </c>
      <c r="Y34" s="98">
        <v>31223</v>
      </c>
      <c r="Z34" s="98">
        <v>34723</v>
      </c>
      <c r="AA34" s="98">
        <v>33138</v>
      </c>
      <c r="AB34" s="98">
        <v>30437</v>
      </c>
    </row>
    <row r="35" spans="2:29" ht="20.149999999999999" customHeight="1" x14ac:dyDescent="0.3">
      <c r="B35" s="25" t="s">
        <v>17</v>
      </c>
      <c r="C35" s="26">
        <v>10658</v>
      </c>
      <c r="D35" s="26">
        <v>8855</v>
      </c>
      <c r="E35" s="26">
        <v>10002</v>
      </c>
      <c r="F35" s="26">
        <v>11102</v>
      </c>
      <c r="G35" s="26">
        <v>12145</v>
      </c>
      <c r="H35" s="26">
        <v>10528</v>
      </c>
      <c r="I35" s="26">
        <v>11907</v>
      </c>
      <c r="J35" s="26">
        <v>14599</v>
      </c>
      <c r="K35" s="26">
        <v>16356</v>
      </c>
      <c r="L35" s="26">
        <v>19110</v>
      </c>
      <c r="M35" s="26">
        <v>26250</v>
      </c>
      <c r="N35" s="26">
        <v>28370</v>
      </c>
      <c r="O35" s="26">
        <v>29112</v>
      </c>
      <c r="P35" s="26">
        <v>28872</v>
      </c>
      <c r="Q35" s="26">
        <v>29997</v>
      </c>
      <c r="R35" s="26">
        <v>29866</v>
      </c>
      <c r="S35" s="26">
        <v>28172</v>
      </c>
      <c r="T35" s="26">
        <v>26950</v>
      </c>
      <c r="U35" s="26">
        <v>25960</v>
      </c>
      <c r="V35" s="26">
        <v>23817</v>
      </c>
      <c r="W35" s="26">
        <v>21427</v>
      </c>
      <c r="X35" s="26">
        <v>21911</v>
      </c>
      <c r="Y35" s="98">
        <v>20756</v>
      </c>
      <c r="Z35" s="98">
        <v>21761</v>
      </c>
      <c r="AA35" s="98">
        <v>22699</v>
      </c>
      <c r="AB35" s="98">
        <v>20183</v>
      </c>
    </row>
    <row r="36" spans="2:29" ht="20.149999999999999" customHeight="1" x14ac:dyDescent="0.3">
      <c r="B36" s="32" t="s">
        <v>18</v>
      </c>
      <c r="C36" s="26"/>
      <c r="D36" s="26"/>
      <c r="E36" s="26"/>
      <c r="F36" s="26"/>
      <c r="G36" s="26"/>
      <c r="H36" s="26">
        <v>36</v>
      </c>
      <c r="I36" s="26">
        <v>54</v>
      </c>
      <c r="J36" s="26">
        <v>91</v>
      </c>
      <c r="K36" s="26">
        <v>131</v>
      </c>
      <c r="L36" s="26">
        <v>151</v>
      </c>
      <c r="M36" s="26">
        <v>96</v>
      </c>
      <c r="N36" s="26">
        <v>141</v>
      </c>
      <c r="O36" s="26">
        <v>130</v>
      </c>
      <c r="P36" s="26">
        <v>105</v>
      </c>
      <c r="Q36" s="26">
        <v>93</v>
      </c>
      <c r="R36" s="26">
        <v>173</v>
      </c>
      <c r="S36" s="26">
        <v>179</v>
      </c>
      <c r="T36" s="26">
        <v>207</v>
      </c>
      <c r="U36" s="26">
        <v>225</v>
      </c>
      <c r="V36" s="26">
        <v>194</v>
      </c>
      <c r="W36" s="26">
        <v>195</v>
      </c>
      <c r="X36" s="26">
        <v>240</v>
      </c>
      <c r="Y36" s="98">
        <v>232</v>
      </c>
      <c r="Z36" s="98">
        <v>266</v>
      </c>
      <c r="AA36" s="98">
        <v>328</v>
      </c>
      <c r="AB36" s="98">
        <v>379</v>
      </c>
    </row>
    <row r="37" spans="2:29" ht="20.149999999999999" customHeight="1" x14ac:dyDescent="0.3">
      <c r="B37" s="31" t="s">
        <v>64</v>
      </c>
      <c r="C37" s="28">
        <v>17617</v>
      </c>
      <c r="D37" s="28">
        <v>14510</v>
      </c>
      <c r="E37" s="28">
        <v>13615</v>
      </c>
      <c r="F37" s="28">
        <v>11574</v>
      </c>
      <c r="G37" s="28">
        <v>10819</v>
      </c>
      <c r="H37" s="28">
        <v>9531</v>
      </c>
      <c r="I37" s="28">
        <v>12939</v>
      </c>
      <c r="J37" s="28">
        <v>16075</v>
      </c>
      <c r="K37" s="28">
        <v>21126</v>
      </c>
      <c r="L37" s="28">
        <v>34630</v>
      </c>
      <c r="M37" s="28">
        <v>56426</v>
      </c>
      <c r="N37" s="28">
        <v>58663</v>
      </c>
      <c r="O37" s="28">
        <v>55340</v>
      </c>
      <c r="P37" s="28">
        <v>59126</v>
      </c>
      <c r="Q37" s="28">
        <v>78476</v>
      </c>
      <c r="R37" s="28">
        <v>71883</v>
      </c>
      <c r="S37" s="28">
        <v>55318</v>
      </c>
      <c r="T37" s="28">
        <v>58482</v>
      </c>
      <c r="U37" s="28">
        <v>52205</v>
      </c>
      <c r="V37" s="28">
        <v>56775</v>
      </c>
      <c r="W37" s="28">
        <v>51004</v>
      </c>
      <c r="X37" s="28">
        <v>58958</v>
      </c>
      <c r="Y37" s="28">
        <v>63118</v>
      </c>
      <c r="Z37" s="28">
        <v>74047</v>
      </c>
      <c r="AA37" s="28">
        <v>62695</v>
      </c>
      <c r="AB37" s="28">
        <v>57349</v>
      </c>
    </row>
    <row r="38" spans="2:29" ht="20.149999999999999" customHeight="1" x14ac:dyDescent="0.3">
      <c r="B38" s="29" t="s">
        <v>16</v>
      </c>
      <c r="C38" s="30">
        <v>9788</v>
      </c>
      <c r="D38" s="30">
        <v>7642</v>
      </c>
      <c r="E38" s="30">
        <v>7431</v>
      </c>
      <c r="F38" s="30">
        <v>6506</v>
      </c>
      <c r="G38" s="30">
        <v>6234</v>
      </c>
      <c r="H38" s="30">
        <v>6031</v>
      </c>
      <c r="I38" s="30">
        <v>6890</v>
      </c>
      <c r="J38" s="30">
        <v>8442</v>
      </c>
      <c r="K38" s="30">
        <v>11045</v>
      </c>
      <c r="L38" s="30">
        <v>17231</v>
      </c>
      <c r="M38" s="30">
        <v>27147</v>
      </c>
      <c r="N38" s="30">
        <v>28387</v>
      </c>
      <c r="O38" s="30">
        <v>26390</v>
      </c>
      <c r="P38" s="30">
        <v>27492</v>
      </c>
      <c r="Q38" s="30">
        <v>37924</v>
      </c>
      <c r="R38" s="30">
        <v>34853</v>
      </c>
      <c r="S38" s="30">
        <v>26614</v>
      </c>
      <c r="T38" s="30">
        <v>28378</v>
      </c>
      <c r="U38" s="30">
        <v>25075</v>
      </c>
      <c r="V38" s="30">
        <v>27308</v>
      </c>
      <c r="W38" s="30">
        <v>23245</v>
      </c>
      <c r="X38" s="30">
        <v>27768</v>
      </c>
      <c r="Y38" s="30">
        <v>30560</v>
      </c>
      <c r="Z38" s="30">
        <v>35729</v>
      </c>
      <c r="AA38" s="30">
        <v>29677</v>
      </c>
      <c r="AB38" s="30">
        <v>27554</v>
      </c>
    </row>
    <row r="39" spans="2:29" ht="20.149999999999999" customHeight="1" x14ac:dyDescent="0.3">
      <c r="B39" s="29" t="s">
        <v>17</v>
      </c>
      <c r="C39" s="30">
        <v>7829</v>
      </c>
      <c r="D39" s="30">
        <v>6868</v>
      </c>
      <c r="E39" s="30">
        <v>6184</v>
      </c>
      <c r="F39" s="30">
        <v>5068</v>
      </c>
      <c r="G39" s="30">
        <v>4585</v>
      </c>
      <c r="H39" s="30">
        <v>3500</v>
      </c>
      <c r="I39" s="30">
        <v>6049</v>
      </c>
      <c r="J39" s="30">
        <v>7633</v>
      </c>
      <c r="K39" s="30">
        <v>10081</v>
      </c>
      <c r="L39" s="30">
        <v>17399</v>
      </c>
      <c r="M39" s="30">
        <v>29279</v>
      </c>
      <c r="N39" s="30">
        <v>30276</v>
      </c>
      <c r="O39" s="30">
        <v>28950</v>
      </c>
      <c r="P39" s="30">
        <v>31634</v>
      </c>
      <c r="Q39" s="30">
        <v>40552</v>
      </c>
      <c r="R39" s="30">
        <v>37030</v>
      </c>
      <c r="S39" s="30">
        <v>28704</v>
      </c>
      <c r="T39" s="30">
        <v>30104</v>
      </c>
      <c r="U39" s="30">
        <v>27130</v>
      </c>
      <c r="V39" s="30">
        <v>29467</v>
      </c>
      <c r="W39" s="30">
        <v>27759</v>
      </c>
      <c r="X39" s="30">
        <v>31190</v>
      </c>
      <c r="Y39" s="30">
        <v>32558</v>
      </c>
      <c r="Z39" s="30">
        <v>38318</v>
      </c>
      <c r="AA39" s="30">
        <v>33018</v>
      </c>
      <c r="AB39" s="30">
        <v>29795</v>
      </c>
    </row>
    <row r="40" spans="2:29" ht="20.149999999999999" customHeight="1" x14ac:dyDescent="0.3">
      <c r="B40" s="23" t="s">
        <v>26</v>
      </c>
      <c r="C40" s="24">
        <v>56458</v>
      </c>
      <c r="D40" s="24">
        <v>69790</v>
      </c>
      <c r="E40" s="24">
        <v>71665</v>
      </c>
      <c r="F40" s="24">
        <v>70812</v>
      </c>
      <c r="G40" s="24">
        <v>62116</v>
      </c>
      <c r="H40" s="24">
        <v>62156</v>
      </c>
      <c r="I40" s="24">
        <v>68194</v>
      </c>
      <c r="J40" s="24">
        <v>71209</v>
      </c>
      <c r="K40" s="24">
        <v>49652</v>
      </c>
      <c r="L40" s="24">
        <v>34983</v>
      </c>
      <c r="M40" s="24">
        <v>33639</v>
      </c>
      <c r="N40" s="24">
        <v>28647</v>
      </c>
      <c r="O40" s="24">
        <v>25758</v>
      </c>
      <c r="P40" s="24">
        <v>19609</v>
      </c>
      <c r="Q40" s="24">
        <v>15917</v>
      </c>
      <c r="R40" s="24">
        <v>13311</v>
      </c>
      <c r="S40" s="24">
        <v>10991</v>
      </c>
      <c r="T40" s="24">
        <v>13046</v>
      </c>
      <c r="U40" s="24">
        <v>6427</v>
      </c>
      <c r="V40" s="24">
        <v>6137</v>
      </c>
      <c r="W40" s="24">
        <v>4876</v>
      </c>
      <c r="X40" s="24">
        <v>3486</v>
      </c>
      <c r="Y40" s="24">
        <v>3001</v>
      </c>
      <c r="Z40" s="24">
        <v>2931</v>
      </c>
      <c r="AA40" s="24">
        <v>2251</v>
      </c>
      <c r="AB40" s="24">
        <v>1764</v>
      </c>
    </row>
    <row r="41" spans="2:29" ht="20.149999999999999" customHeight="1" x14ac:dyDescent="0.3">
      <c r="B41" s="25" t="s">
        <v>16</v>
      </c>
      <c r="C41" s="26">
        <v>36940</v>
      </c>
      <c r="D41" s="26">
        <v>40821</v>
      </c>
      <c r="E41" s="26">
        <v>44069</v>
      </c>
      <c r="F41" s="26">
        <v>48407</v>
      </c>
      <c r="G41" s="26">
        <v>42822</v>
      </c>
      <c r="H41" s="26">
        <v>43600</v>
      </c>
      <c r="I41" s="26">
        <v>50776</v>
      </c>
      <c r="J41" s="26">
        <v>54307</v>
      </c>
      <c r="K41" s="26">
        <v>33620</v>
      </c>
      <c r="L41" s="26">
        <v>21038</v>
      </c>
      <c r="M41" s="26">
        <v>22943</v>
      </c>
      <c r="N41" s="26">
        <v>20928</v>
      </c>
      <c r="O41" s="26">
        <v>18873</v>
      </c>
      <c r="P41" s="26">
        <v>14251</v>
      </c>
      <c r="Q41" s="26">
        <v>10473</v>
      </c>
      <c r="R41" s="26">
        <v>7905</v>
      </c>
      <c r="S41" s="26">
        <v>6379</v>
      </c>
      <c r="T41" s="26">
        <v>8299</v>
      </c>
      <c r="U41" s="26">
        <v>3565</v>
      </c>
      <c r="V41" s="26">
        <v>3196</v>
      </c>
      <c r="W41" s="26">
        <v>2219</v>
      </c>
      <c r="X41" s="26">
        <v>1368</v>
      </c>
      <c r="Y41" s="26">
        <v>1303</v>
      </c>
      <c r="Z41" s="26">
        <v>1137</v>
      </c>
      <c r="AA41" s="26">
        <v>843</v>
      </c>
      <c r="AB41" s="26">
        <v>845</v>
      </c>
    </row>
    <row r="42" spans="2:29" ht="20.149999999999999" customHeight="1" x14ac:dyDescent="0.3">
      <c r="B42" s="25" t="s">
        <v>17</v>
      </c>
      <c r="C42" s="26">
        <v>19518</v>
      </c>
      <c r="D42" s="26">
        <v>28969</v>
      </c>
      <c r="E42" s="26">
        <v>27596</v>
      </c>
      <c r="F42" s="26">
        <v>22405</v>
      </c>
      <c r="G42" s="26">
        <v>19294</v>
      </c>
      <c r="H42" s="26">
        <v>18556</v>
      </c>
      <c r="I42" s="26">
        <v>17418</v>
      </c>
      <c r="J42" s="26">
        <v>16902</v>
      </c>
      <c r="K42" s="26">
        <v>16032</v>
      </c>
      <c r="L42" s="26">
        <v>13945</v>
      </c>
      <c r="M42" s="26">
        <v>10696</v>
      </c>
      <c r="N42" s="26">
        <v>7719</v>
      </c>
      <c r="O42" s="26">
        <v>6885</v>
      </c>
      <c r="P42" s="26">
        <v>5358</v>
      </c>
      <c r="Q42" s="26">
        <v>5444</v>
      </c>
      <c r="R42" s="26">
        <v>5406</v>
      </c>
      <c r="S42" s="26">
        <v>4612</v>
      </c>
      <c r="T42" s="26">
        <v>4747</v>
      </c>
      <c r="U42" s="26">
        <v>2862</v>
      </c>
      <c r="V42" s="26">
        <v>2941</v>
      </c>
      <c r="W42" s="26">
        <v>2657</v>
      </c>
      <c r="X42" s="26">
        <v>2118</v>
      </c>
      <c r="Y42" s="26">
        <v>1698</v>
      </c>
      <c r="Z42" s="26">
        <v>1794</v>
      </c>
      <c r="AA42" s="26">
        <v>1408</v>
      </c>
      <c r="AB42" s="26">
        <v>919</v>
      </c>
    </row>
    <row r="43" spans="2:29" ht="20.149999999999999" customHeight="1" x14ac:dyDescent="0.3">
      <c r="B43" s="31" t="s">
        <v>27</v>
      </c>
      <c r="C43" s="28"/>
      <c r="D43" s="28"/>
      <c r="E43" s="28"/>
      <c r="F43" s="28"/>
      <c r="G43" s="28">
        <v>836</v>
      </c>
      <c r="H43" s="28">
        <v>2882</v>
      </c>
      <c r="I43" s="28">
        <v>8014</v>
      </c>
      <c r="J43" s="28">
        <v>10181</v>
      </c>
      <c r="K43" s="28">
        <v>10267</v>
      </c>
      <c r="L43" s="28">
        <v>10779</v>
      </c>
      <c r="M43" s="28">
        <v>11587</v>
      </c>
      <c r="N43" s="28">
        <v>11951</v>
      </c>
      <c r="O43" s="28">
        <v>11825</v>
      </c>
      <c r="P43" s="28">
        <v>11212</v>
      </c>
      <c r="Q43" s="28">
        <v>10357</v>
      </c>
      <c r="R43" s="28">
        <v>9662</v>
      </c>
      <c r="S43" s="28">
        <v>10162</v>
      </c>
      <c r="T43" s="28">
        <v>9881</v>
      </c>
      <c r="U43" s="28">
        <v>9228</v>
      </c>
      <c r="V43" s="28">
        <v>8606</v>
      </c>
      <c r="W43" s="28">
        <v>6998</v>
      </c>
      <c r="X43" s="28">
        <v>7086</v>
      </c>
      <c r="Y43" s="88">
        <v>6782</v>
      </c>
      <c r="Z43" s="28">
        <v>5612</v>
      </c>
      <c r="AA43" s="28">
        <v>4869</v>
      </c>
      <c r="AB43" s="28">
        <v>4346</v>
      </c>
    </row>
    <row r="44" spans="2:29" ht="20.149999999999999" customHeight="1" x14ac:dyDescent="0.3">
      <c r="B44" s="29" t="s">
        <v>16</v>
      </c>
      <c r="C44" s="30"/>
      <c r="D44" s="30"/>
      <c r="E44" s="30"/>
      <c r="F44" s="30"/>
      <c r="G44" s="30">
        <v>836</v>
      </c>
      <c r="H44" s="30">
        <v>2882</v>
      </c>
      <c r="I44" s="30">
        <v>8014</v>
      </c>
      <c r="J44" s="30">
        <v>10181</v>
      </c>
      <c r="K44" s="30">
        <v>10267</v>
      </c>
      <c r="L44" s="30">
        <v>10779</v>
      </c>
      <c r="M44" s="30">
        <v>11587</v>
      </c>
      <c r="N44" s="30">
        <v>11951</v>
      </c>
      <c r="O44" s="30">
        <v>11825</v>
      </c>
      <c r="P44" s="30">
        <v>11212</v>
      </c>
      <c r="Q44" s="30">
        <v>10357</v>
      </c>
      <c r="R44" s="30">
        <v>9662</v>
      </c>
      <c r="S44" s="30">
        <v>10162</v>
      </c>
      <c r="T44" s="30">
        <v>9881</v>
      </c>
      <c r="U44" s="30">
        <v>9228</v>
      </c>
      <c r="V44" s="30">
        <v>8606</v>
      </c>
      <c r="W44" s="30">
        <v>6998</v>
      </c>
      <c r="X44" s="30">
        <v>7086</v>
      </c>
      <c r="Y44" s="30">
        <v>6782</v>
      </c>
      <c r="Z44" s="30">
        <v>5612</v>
      </c>
      <c r="AA44" s="30">
        <v>4869</v>
      </c>
      <c r="AB44" s="30">
        <v>4346</v>
      </c>
    </row>
    <row r="45" spans="2:29" ht="20.149999999999999" customHeight="1" x14ac:dyDescent="0.3">
      <c r="B45" s="23" t="s">
        <v>28</v>
      </c>
      <c r="C45" s="24"/>
      <c r="D45" s="24"/>
      <c r="E45" s="24"/>
      <c r="F45" s="24"/>
      <c r="G45" s="24"/>
      <c r="H45" s="24"/>
      <c r="I45" s="24"/>
      <c r="J45" s="24"/>
      <c r="K45" s="24"/>
      <c r="L45" s="24">
        <v>1596</v>
      </c>
      <c r="M45" s="24">
        <v>10634</v>
      </c>
      <c r="N45" s="24">
        <v>15775</v>
      </c>
      <c r="O45" s="24">
        <v>19087</v>
      </c>
      <c r="P45" s="24">
        <v>17228</v>
      </c>
      <c r="Q45" s="24">
        <v>17755</v>
      </c>
      <c r="R45" s="24">
        <v>19046</v>
      </c>
      <c r="S45" s="24">
        <v>18183</v>
      </c>
      <c r="T45" s="24">
        <v>23907</v>
      </c>
      <c r="U45" s="24">
        <v>25567</v>
      </c>
      <c r="V45" s="24">
        <v>26377</v>
      </c>
      <c r="W45" s="24">
        <v>20210</v>
      </c>
      <c r="X45" s="24">
        <v>19805</v>
      </c>
      <c r="Y45" s="24">
        <v>29952</v>
      </c>
      <c r="Z45" s="24">
        <v>32215</v>
      </c>
      <c r="AA45" s="24">
        <v>36455</v>
      </c>
      <c r="AB45" s="24">
        <v>38752</v>
      </c>
    </row>
    <row r="46" spans="2:29" ht="20.149999999999999" customHeight="1" x14ac:dyDescent="0.3">
      <c r="B46" s="25" t="s">
        <v>16</v>
      </c>
      <c r="C46" s="26"/>
      <c r="D46" s="26"/>
      <c r="E46" s="26"/>
      <c r="F46" s="26"/>
      <c r="G46" s="26"/>
      <c r="H46" s="26"/>
      <c r="I46" s="26"/>
      <c r="J46" s="26"/>
      <c r="K46" s="26"/>
      <c r="L46" s="26">
        <v>1362</v>
      </c>
      <c r="M46" s="26">
        <v>8122</v>
      </c>
      <c r="N46" s="26">
        <v>11793</v>
      </c>
      <c r="O46" s="26">
        <v>13347</v>
      </c>
      <c r="P46" s="26">
        <v>12567</v>
      </c>
      <c r="Q46" s="26">
        <v>14304</v>
      </c>
      <c r="R46" s="26">
        <v>14456</v>
      </c>
      <c r="S46" s="26">
        <v>14165</v>
      </c>
      <c r="T46" s="26">
        <v>19166</v>
      </c>
      <c r="U46" s="26">
        <v>19982</v>
      </c>
      <c r="V46" s="26">
        <v>20281</v>
      </c>
      <c r="W46" s="26">
        <v>15450</v>
      </c>
      <c r="X46" s="26">
        <v>15215</v>
      </c>
      <c r="Y46" s="26">
        <v>24005</v>
      </c>
      <c r="Z46" s="26">
        <v>23072</v>
      </c>
      <c r="AA46" s="26">
        <v>27826</v>
      </c>
      <c r="AB46" s="26">
        <v>31001</v>
      </c>
    </row>
    <row r="47" spans="2:29" ht="20.149999999999999" customHeight="1" x14ac:dyDescent="0.3">
      <c r="B47" s="25" t="s">
        <v>17</v>
      </c>
      <c r="C47" s="26"/>
      <c r="D47" s="26"/>
      <c r="E47" s="26"/>
      <c r="F47" s="26"/>
      <c r="G47" s="26"/>
      <c r="H47" s="26"/>
      <c r="I47" s="26"/>
      <c r="J47" s="26"/>
      <c r="K47" s="26"/>
      <c r="L47" s="26">
        <v>234</v>
      </c>
      <c r="M47" s="26">
        <v>2512</v>
      </c>
      <c r="N47" s="26">
        <v>3982</v>
      </c>
      <c r="O47" s="26">
        <v>5740</v>
      </c>
      <c r="P47" s="26">
        <v>4661</v>
      </c>
      <c r="Q47" s="26">
        <v>3451</v>
      </c>
      <c r="R47" s="26">
        <v>4590</v>
      </c>
      <c r="S47" s="26">
        <v>4018</v>
      </c>
      <c r="T47" s="26">
        <v>4741</v>
      </c>
      <c r="U47" s="26">
        <v>5585</v>
      </c>
      <c r="V47" s="26">
        <v>6096</v>
      </c>
      <c r="W47" s="26">
        <v>4760</v>
      </c>
      <c r="X47" s="26">
        <v>4590</v>
      </c>
      <c r="Y47" s="26">
        <v>5947</v>
      </c>
      <c r="Z47" s="26">
        <v>9143</v>
      </c>
      <c r="AA47" s="26">
        <v>8629</v>
      </c>
      <c r="AB47" s="26">
        <v>7751</v>
      </c>
    </row>
    <row r="48" spans="2:29" ht="20.149999999999999" customHeight="1" x14ac:dyDescent="0.3">
      <c r="B48" s="31" t="s">
        <v>29</v>
      </c>
      <c r="C48" s="28"/>
      <c r="D48" s="28"/>
      <c r="E48" s="28"/>
      <c r="F48" s="28"/>
      <c r="G48" s="28"/>
      <c r="H48" s="28"/>
      <c r="I48" s="28"/>
      <c r="J48" s="28">
        <v>1676</v>
      </c>
      <c r="K48" s="28">
        <v>2358</v>
      </c>
      <c r="L48" s="28">
        <v>3228</v>
      </c>
      <c r="M48" s="28">
        <v>4789</v>
      </c>
      <c r="N48" s="28">
        <v>4816</v>
      </c>
      <c r="O48" s="28">
        <v>3855</v>
      </c>
      <c r="P48" s="28">
        <v>5220</v>
      </c>
      <c r="Q48" s="28">
        <v>3734</v>
      </c>
      <c r="R48" s="28">
        <v>3161</v>
      </c>
      <c r="S48" s="28">
        <v>1837</v>
      </c>
      <c r="T48" s="28">
        <v>2043</v>
      </c>
      <c r="U48" s="28">
        <v>2597</v>
      </c>
      <c r="V48" s="28">
        <v>2577</v>
      </c>
      <c r="W48" s="28">
        <v>1979</v>
      </c>
      <c r="X48" s="28">
        <v>2558</v>
      </c>
      <c r="Y48" s="28">
        <v>1503</v>
      </c>
      <c r="Z48" s="28">
        <v>1378</v>
      </c>
      <c r="AA48" s="28">
        <v>1533</v>
      </c>
      <c r="AB48" s="28">
        <v>1938</v>
      </c>
      <c r="AC48" s="181"/>
    </row>
    <row r="49" spans="2:28" ht="20.149999999999999" customHeight="1" x14ac:dyDescent="0.3">
      <c r="B49" s="29" t="s">
        <v>16</v>
      </c>
      <c r="C49" s="30"/>
      <c r="D49" s="30"/>
      <c r="E49" s="30"/>
      <c r="F49" s="30"/>
      <c r="G49" s="30"/>
      <c r="H49" s="30"/>
      <c r="I49" s="30"/>
      <c r="J49" s="30">
        <v>1450</v>
      </c>
      <c r="K49" s="30">
        <v>2051</v>
      </c>
      <c r="L49" s="30">
        <v>2852</v>
      </c>
      <c r="M49" s="30">
        <v>4096</v>
      </c>
      <c r="N49" s="30">
        <v>4095</v>
      </c>
      <c r="O49" s="30">
        <v>2802</v>
      </c>
      <c r="P49" s="30">
        <v>4415</v>
      </c>
      <c r="Q49" s="30">
        <v>2956</v>
      </c>
      <c r="R49" s="30">
        <v>2269</v>
      </c>
      <c r="S49" s="30">
        <v>1028</v>
      </c>
      <c r="T49" s="30">
        <v>973</v>
      </c>
      <c r="U49" s="30">
        <v>867</v>
      </c>
      <c r="V49" s="30">
        <v>939</v>
      </c>
      <c r="W49" s="30">
        <v>603</v>
      </c>
      <c r="X49" s="30">
        <v>1394</v>
      </c>
      <c r="Y49" s="30">
        <v>774</v>
      </c>
      <c r="Z49" s="30">
        <v>922</v>
      </c>
      <c r="AA49" s="30">
        <v>982</v>
      </c>
      <c r="AB49" s="30">
        <v>1008</v>
      </c>
    </row>
    <row r="50" spans="2:28" ht="20.149999999999999" customHeight="1" x14ac:dyDescent="0.3">
      <c r="B50" s="29" t="s">
        <v>17</v>
      </c>
      <c r="C50" s="30"/>
      <c r="D50" s="30"/>
      <c r="E50" s="30"/>
      <c r="F50" s="30"/>
      <c r="G50" s="30"/>
      <c r="H50" s="30"/>
      <c r="I50" s="30"/>
      <c r="J50" s="30"/>
      <c r="K50" s="30"/>
      <c r="L50" s="30">
        <v>317</v>
      </c>
      <c r="M50" s="30">
        <v>630</v>
      </c>
      <c r="N50" s="30">
        <v>508</v>
      </c>
      <c r="O50" s="30">
        <v>1000</v>
      </c>
      <c r="P50" s="30">
        <v>691</v>
      </c>
      <c r="Q50" s="30">
        <v>758</v>
      </c>
      <c r="R50" s="30">
        <v>856</v>
      </c>
      <c r="S50" s="30">
        <v>788</v>
      </c>
      <c r="T50" s="30">
        <v>1056</v>
      </c>
      <c r="U50" s="30">
        <v>1727</v>
      </c>
      <c r="V50" s="30">
        <v>1627</v>
      </c>
      <c r="W50" s="30">
        <v>1370</v>
      </c>
      <c r="X50" s="30">
        <v>1162</v>
      </c>
      <c r="Y50" s="30">
        <v>724</v>
      </c>
      <c r="Z50" s="30">
        <v>454</v>
      </c>
      <c r="AA50" s="30">
        <v>551</v>
      </c>
      <c r="AB50" s="30">
        <v>924</v>
      </c>
    </row>
    <row r="51" spans="2:28" ht="20.149999999999999" customHeight="1" x14ac:dyDescent="0.3">
      <c r="B51" s="29" t="s">
        <v>18</v>
      </c>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v>2</v>
      </c>
    </row>
    <row r="52" spans="2:28" ht="20.149999999999999" customHeight="1" x14ac:dyDescent="0.3">
      <c r="B52" s="29" t="s">
        <v>19</v>
      </c>
      <c r="C52" s="30"/>
      <c r="D52" s="30"/>
      <c r="E52" s="30"/>
      <c r="F52" s="30"/>
      <c r="G52" s="30"/>
      <c r="H52" s="30"/>
      <c r="I52" s="30"/>
      <c r="J52" s="30">
        <v>226</v>
      </c>
      <c r="K52" s="30">
        <v>307</v>
      </c>
      <c r="L52" s="30">
        <v>59</v>
      </c>
      <c r="M52" s="30">
        <v>63</v>
      </c>
      <c r="N52" s="30">
        <v>213</v>
      </c>
      <c r="O52" s="30">
        <v>53</v>
      </c>
      <c r="P52" s="30">
        <v>114</v>
      </c>
      <c r="Q52" s="30">
        <v>20</v>
      </c>
      <c r="R52" s="30">
        <v>36</v>
      </c>
      <c r="S52" s="30">
        <v>21</v>
      </c>
      <c r="T52" s="30">
        <v>14</v>
      </c>
      <c r="U52" s="30">
        <v>3</v>
      </c>
      <c r="V52" s="30">
        <v>11</v>
      </c>
      <c r="W52" s="30">
        <v>6</v>
      </c>
      <c r="X52" s="30">
        <v>2</v>
      </c>
      <c r="Y52" s="30">
        <v>5</v>
      </c>
      <c r="Z52" s="30">
        <v>2</v>
      </c>
      <c r="AA52" s="30">
        <v>0</v>
      </c>
      <c r="AB52" s="30">
        <v>4</v>
      </c>
    </row>
    <row r="53" spans="2:28" ht="20.149999999999999" customHeight="1" x14ac:dyDescent="0.3">
      <c r="B53" s="23" t="s">
        <v>30</v>
      </c>
      <c r="C53" s="24"/>
      <c r="D53" s="24"/>
      <c r="E53" s="24"/>
      <c r="F53" s="24"/>
      <c r="G53" s="24"/>
      <c r="H53" s="24"/>
      <c r="I53" s="24"/>
      <c r="J53" s="24">
        <v>3505</v>
      </c>
      <c r="K53" s="24">
        <v>2498</v>
      </c>
      <c r="L53" s="24">
        <v>2988</v>
      </c>
      <c r="M53" s="24">
        <v>4175</v>
      </c>
      <c r="N53" s="24">
        <v>4222</v>
      </c>
      <c r="O53" s="24">
        <v>3951</v>
      </c>
      <c r="P53" s="24">
        <v>4088</v>
      </c>
      <c r="Q53" s="24">
        <v>4079</v>
      </c>
      <c r="R53" s="24">
        <v>4560</v>
      </c>
      <c r="S53" s="24">
        <v>5013</v>
      </c>
      <c r="T53" s="24">
        <v>4951</v>
      </c>
      <c r="U53" s="24">
        <v>4969</v>
      </c>
      <c r="V53" s="24">
        <v>4804</v>
      </c>
      <c r="W53" s="24">
        <v>4926</v>
      </c>
      <c r="X53" s="24">
        <v>4695</v>
      </c>
      <c r="Y53" s="24">
        <v>4444</v>
      </c>
      <c r="Z53" s="24">
        <v>4610</v>
      </c>
      <c r="AA53" s="24">
        <v>4429</v>
      </c>
      <c r="AB53" s="24">
        <f>+AB54+AB55+AB56</f>
        <v>4346</v>
      </c>
    </row>
    <row r="54" spans="2:28" ht="20.149999999999999" customHeight="1" x14ac:dyDescent="0.3">
      <c r="B54" s="25" t="s">
        <v>16</v>
      </c>
      <c r="C54" s="26"/>
      <c r="D54" s="26"/>
      <c r="E54" s="26"/>
      <c r="F54" s="26"/>
      <c r="G54" s="26"/>
      <c r="H54" s="26"/>
      <c r="I54" s="26"/>
      <c r="J54" s="26">
        <v>1751</v>
      </c>
      <c r="K54" s="26">
        <v>1252</v>
      </c>
      <c r="L54" s="26">
        <v>1479</v>
      </c>
      <c r="M54" s="26">
        <v>2044</v>
      </c>
      <c r="N54" s="26">
        <v>2028</v>
      </c>
      <c r="O54" s="26">
        <v>1871</v>
      </c>
      <c r="P54" s="26">
        <v>1929</v>
      </c>
      <c r="Q54" s="26">
        <v>1963</v>
      </c>
      <c r="R54" s="26">
        <v>2206</v>
      </c>
      <c r="S54" s="26">
        <v>2469</v>
      </c>
      <c r="T54" s="26">
        <v>2348</v>
      </c>
      <c r="U54" s="26">
        <v>2297</v>
      </c>
      <c r="V54" s="26">
        <v>2227</v>
      </c>
      <c r="W54" s="26">
        <v>2338</v>
      </c>
      <c r="X54" s="26">
        <v>2244</v>
      </c>
      <c r="Y54" s="26">
        <v>2123</v>
      </c>
      <c r="Z54" s="26">
        <v>2248</v>
      </c>
      <c r="AA54" s="26">
        <v>2140</v>
      </c>
      <c r="AB54" s="26">
        <v>1964</v>
      </c>
    </row>
    <row r="55" spans="2:28" ht="20.149999999999999" customHeight="1" x14ac:dyDescent="0.3">
      <c r="B55" s="25" t="s">
        <v>17</v>
      </c>
      <c r="C55" s="26"/>
      <c r="D55" s="26"/>
      <c r="E55" s="26"/>
      <c r="F55" s="26"/>
      <c r="G55" s="26"/>
      <c r="H55" s="26"/>
      <c r="I55" s="26"/>
      <c r="J55" s="26">
        <v>1754</v>
      </c>
      <c r="K55" s="26">
        <v>1246</v>
      </c>
      <c r="L55" s="26">
        <v>1509</v>
      </c>
      <c r="M55" s="26">
        <v>2131</v>
      </c>
      <c r="N55" s="26">
        <v>2194</v>
      </c>
      <c r="O55" s="26">
        <v>2080</v>
      </c>
      <c r="P55" s="26">
        <v>2159</v>
      </c>
      <c r="Q55" s="26">
        <v>2116</v>
      </c>
      <c r="R55" s="26">
        <v>2354</v>
      </c>
      <c r="S55" s="26">
        <v>2544</v>
      </c>
      <c r="T55" s="26">
        <v>2603</v>
      </c>
      <c r="U55" s="26">
        <v>2672</v>
      </c>
      <c r="V55" s="26">
        <v>2577</v>
      </c>
      <c r="W55" s="26">
        <v>2588</v>
      </c>
      <c r="X55" s="26">
        <v>2451</v>
      </c>
      <c r="Y55" s="26">
        <v>2321</v>
      </c>
      <c r="Z55" s="26">
        <v>2362</v>
      </c>
      <c r="AA55" s="26">
        <v>2289</v>
      </c>
      <c r="AB55" s="26">
        <v>2370</v>
      </c>
    </row>
    <row r="56" spans="2:28" ht="20.149999999999999" customHeight="1" x14ac:dyDescent="0.3">
      <c r="B56" s="25" t="s">
        <v>18</v>
      </c>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v>12</v>
      </c>
    </row>
    <row r="57" spans="2:28" ht="29.25" customHeight="1" x14ac:dyDescent="0.3">
      <c r="B57" s="44" t="s">
        <v>99</v>
      </c>
      <c r="C57" s="28">
        <v>6517</v>
      </c>
      <c r="D57" s="28">
        <v>14608</v>
      </c>
      <c r="E57" s="28">
        <v>17754</v>
      </c>
      <c r="F57" s="28">
        <v>11259</v>
      </c>
      <c r="G57" s="28">
        <v>10569</v>
      </c>
      <c r="H57" s="28">
        <v>13198</v>
      </c>
      <c r="I57" s="28">
        <v>15526</v>
      </c>
      <c r="J57" s="28">
        <v>19258</v>
      </c>
      <c r="K57" s="28">
        <v>26102</v>
      </c>
      <c r="L57" s="28">
        <v>14806</v>
      </c>
      <c r="M57" s="28">
        <v>308</v>
      </c>
      <c r="N57" s="28">
        <v>177</v>
      </c>
      <c r="O57" s="28">
        <v>167</v>
      </c>
      <c r="P57" s="28">
        <v>156</v>
      </c>
      <c r="Q57" s="28">
        <v>118</v>
      </c>
      <c r="R57" s="28">
        <v>56</v>
      </c>
      <c r="S57" s="28">
        <v>0</v>
      </c>
      <c r="T57" s="28">
        <v>0</v>
      </c>
      <c r="U57" s="28">
        <v>0</v>
      </c>
      <c r="V57" s="28">
        <v>0</v>
      </c>
      <c r="W57" s="28">
        <v>0</v>
      </c>
      <c r="X57" s="28">
        <v>0</v>
      </c>
      <c r="Y57" s="28">
        <v>0</v>
      </c>
      <c r="Z57" s="28">
        <v>0</v>
      </c>
      <c r="AA57" s="28">
        <v>0</v>
      </c>
      <c r="AB57" s="28">
        <v>0</v>
      </c>
    </row>
    <row r="58" spans="2:28" ht="20.149999999999999" customHeight="1" x14ac:dyDescent="0.3">
      <c r="B58" s="29" t="s">
        <v>16</v>
      </c>
      <c r="C58" s="30">
        <v>5614</v>
      </c>
      <c r="D58" s="30">
        <v>12314</v>
      </c>
      <c r="E58" s="30">
        <v>12553</v>
      </c>
      <c r="F58" s="30">
        <v>8703</v>
      </c>
      <c r="G58" s="30">
        <v>8638</v>
      </c>
      <c r="H58" s="30">
        <v>10657</v>
      </c>
      <c r="I58" s="30">
        <v>12117</v>
      </c>
      <c r="J58" s="30">
        <v>13800</v>
      </c>
      <c r="K58" s="30">
        <v>20911</v>
      </c>
      <c r="L58" s="30">
        <v>13168</v>
      </c>
      <c r="M58" s="30">
        <v>86</v>
      </c>
      <c r="N58" s="30"/>
      <c r="O58" s="30"/>
      <c r="P58" s="30"/>
      <c r="Q58" s="30"/>
      <c r="R58" s="30">
        <v>0</v>
      </c>
      <c r="S58" s="30">
        <v>0</v>
      </c>
      <c r="T58" s="30">
        <v>0</v>
      </c>
      <c r="U58" s="30">
        <v>0</v>
      </c>
      <c r="V58" s="30">
        <v>0</v>
      </c>
      <c r="W58" s="30">
        <v>0</v>
      </c>
      <c r="X58" s="30">
        <v>0</v>
      </c>
      <c r="Y58" s="30">
        <v>0</v>
      </c>
      <c r="Z58" s="30">
        <v>0</v>
      </c>
      <c r="AA58" s="30">
        <v>0</v>
      </c>
      <c r="AB58" s="30">
        <v>0</v>
      </c>
    </row>
    <row r="59" spans="2:28" ht="20.149999999999999" customHeight="1" x14ac:dyDescent="0.3">
      <c r="B59" s="29" t="s">
        <v>17</v>
      </c>
      <c r="C59" s="30">
        <v>903</v>
      </c>
      <c r="D59" s="30">
        <v>2294</v>
      </c>
      <c r="E59" s="30">
        <v>5201</v>
      </c>
      <c r="F59" s="30">
        <v>2556</v>
      </c>
      <c r="G59" s="30">
        <v>1931</v>
      </c>
      <c r="H59" s="30">
        <v>2541</v>
      </c>
      <c r="I59" s="30">
        <v>3409</v>
      </c>
      <c r="J59" s="30">
        <v>5458</v>
      </c>
      <c r="K59" s="30">
        <v>5191</v>
      </c>
      <c r="L59" s="30">
        <v>1638</v>
      </c>
      <c r="M59" s="30">
        <v>222</v>
      </c>
      <c r="N59" s="30">
        <v>177</v>
      </c>
      <c r="O59" s="30">
        <v>167</v>
      </c>
      <c r="P59" s="30">
        <v>156</v>
      </c>
      <c r="Q59" s="30">
        <v>118</v>
      </c>
      <c r="R59" s="30">
        <v>56</v>
      </c>
      <c r="S59" s="30">
        <v>0</v>
      </c>
      <c r="T59" s="30">
        <v>0</v>
      </c>
      <c r="U59" s="30">
        <v>0</v>
      </c>
      <c r="V59" s="30">
        <v>0</v>
      </c>
      <c r="W59" s="30">
        <v>0</v>
      </c>
      <c r="X59" s="30">
        <v>0</v>
      </c>
      <c r="Y59" s="30">
        <v>0</v>
      </c>
      <c r="Z59" s="30">
        <v>0</v>
      </c>
      <c r="AA59" s="30">
        <v>0</v>
      </c>
      <c r="AB59" s="30">
        <v>0</v>
      </c>
    </row>
    <row r="60" spans="2:28" ht="20.149999999999999" customHeight="1" x14ac:dyDescent="0.3">
      <c r="B60" s="23" t="s">
        <v>60</v>
      </c>
      <c r="C60" s="24"/>
      <c r="D60" s="24"/>
      <c r="E60" s="24"/>
      <c r="F60" s="24"/>
      <c r="G60" s="24"/>
      <c r="H60" s="24"/>
      <c r="I60" s="24"/>
      <c r="J60" s="24"/>
      <c r="K60" s="24"/>
      <c r="L60" s="24"/>
      <c r="M60" s="24"/>
      <c r="N60" s="24"/>
      <c r="O60" s="24">
        <v>815</v>
      </c>
      <c r="P60" s="24">
        <v>3461</v>
      </c>
      <c r="Q60" s="24">
        <v>4202</v>
      </c>
      <c r="R60" s="24">
        <v>3245</v>
      </c>
      <c r="S60" s="24">
        <v>3875</v>
      </c>
      <c r="T60" s="24">
        <v>4112</v>
      </c>
      <c r="U60" s="24">
        <v>3876</v>
      </c>
      <c r="V60" s="24">
        <v>4898</v>
      </c>
      <c r="W60" s="24">
        <v>4556</v>
      </c>
      <c r="X60" s="24">
        <v>3923</v>
      </c>
      <c r="Y60" s="24">
        <v>5129</v>
      </c>
      <c r="Z60" s="24">
        <v>4464</v>
      </c>
      <c r="AA60" s="24">
        <v>4083</v>
      </c>
      <c r="AB60" s="24">
        <v>2787</v>
      </c>
    </row>
    <row r="61" spans="2:28" ht="20.149999999999999" customHeight="1" x14ac:dyDescent="0.3">
      <c r="B61" s="25" t="s">
        <v>16</v>
      </c>
      <c r="C61" s="26"/>
      <c r="D61" s="26"/>
      <c r="E61" s="26"/>
      <c r="F61" s="26"/>
      <c r="G61" s="26"/>
      <c r="H61" s="26"/>
      <c r="I61" s="26"/>
      <c r="J61" s="26"/>
      <c r="K61" s="26"/>
      <c r="L61" s="26"/>
      <c r="M61" s="26"/>
      <c r="N61" s="26"/>
      <c r="O61" s="26">
        <v>731</v>
      </c>
      <c r="P61" s="26">
        <v>3153</v>
      </c>
      <c r="Q61" s="26">
        <v>3855</v>
      </c>
      <c r="R61" s="26">
        <v>3014</v>
      </c>
      <c r="S61" s="26">
        <v>3255</v>
      </c>
      <c r="T61" s="26">
        <v>3185</v>
      </c>
      <c r="U61" s="26">
        <v>3184</v>
      </c>
      <c r="V61" s="26">
        <v>4202</v>
      </c>
      <c r="W61" s="26">
        <v>3942</v>
      </c>
      <c r="X61" s="26">
        <v>3443</v>
      </c>
      <c r="Y61" s="26">
        <v>4356</v>
      </c>
      <c r="Z61" s="26">
        <v>3597</v>
      </c>
      <c r="AA61" s="26">
        <v>2990</v>
      </c>
      <c r="AB61" s="26">
        <v>1864</v>
      </c>
    </row>
    <row r="62" spans="2:28" ht="20.149999999999999" customHeight="1" x14ac:dyDescent="0.3">
      <c r="B62" s="25" t="s">
        <v>17</v>
      </c>
      <c r="C62" s="26"/>
      <c r="D62" s="26"/>
      <c r="E62" s="26"/>
      <c r="F62" s="26"/>
      <c r="G62" s="26"/>
      <c r="H62" s="26"/>
      <c r="I62" s="26"/>
      <c r="J62" s="26"/>
      <c r="K62" s="26"/>
      <c r="L62" s="26"/>
      <c r="M62" s="26"/>
      <c r="N62" s="26"/>
      <c r="O62" s="26">
        <v>84</v>
      </c>
      <c r="P62" s="26">
        <v>300</v>
      </c>
      <c r="Q62" s="26">
        <v>335</v>
      </c>
      <c r="R62" s="26">
        <v>223</v>
      </c>
      <c r="S62" s="26">
        <v>595</v>
      </c>
      <c r="T62" s="26">
        <v>908</v>
      </c>
      <c r="U62" s="26">
        <v>659</v>
      </c>
      <c r="V62" s="26">
        <v>688</v>
      </c>
      <c r="W62" s="26">
        <v>614</v>
      </c>
      <c r="X62" s="26">
        <v>475</v>
      </c>
      <c r="Y62" s="26">
        <v>772</v>
      </c>
      <c r="Z62" s="26">
        <v>861</v>
      </c>
      <c r="AA62" s="26">
        <v>1091</v>
      </c>
      <c r="AB62" s="26">
        <v>923</v>
      </c>
    </row>
    <row r="63" spans="2:28" ht="20.149999999999999" customHeight="1" x14ac:dyDescent="0.3">
      <c r="B63" s="25" t="s">
        <v>18</v>
      </c>
      <c r="C63" s="26"/>
      <c r="D63" s="26"/>
      <c r="E63" s="26"/>
      <c r="F63" s="26"/>
      <c r="G63" s="26"/>
      <c r="H63" s="26"/>
      <c r="I63" s="26"/>
      <c r="J63" s="26"/>
      <c r="K63" s="26"/>
      <c r="L63" s="26"/>
      <c r="M63" s="26"/>
      <c r="N63" s="26"/>
      <c r="O63" s="26"/>
      <c r="P63" s="26">
        <v>8</v>
      </c>
      <c r="Q63" s="26">
        <v>12</v>
      </c>
      <c r="R63" s="26">
        <v>8</v>
      </c>
      <c r="S63" s="26">
        <v>25</v>
      </c>
      <c r="T63" s="26">
        <v>19</v>
      </c>
      <c r="U63" s="26">
        <v>33</v>
      </c>
      <c r="V63" s="26">
        <v>8</v>
      </c>
      <c r="W63" s="26">
        <v>0</v>
      </c>
      <c r="X63" s="26">
        <v>5</v>
      </c>
      <c r="Y63" s="26">
        <v>1</v>
      </c>
      <c r="Z63" s="26">
        <v>6</v>
      </c>
      <c r="AA63" s="26">
        <v>2</v>
      </c>
      <c r="AB63" s="26"/>
    </row>
    <row r="64" spans="2:28" ht="25.5" customHeight="1" x14ac:dyDescent="0.3">
      <c r="B64" s="50" t="s">
        <v>125</v>
      </c>
      <c r="C64" s="28">
        <v>101504</v>
      </c>
      <c r="D64" s="28">
        <v>108251</v>
      </c>
      <c r="E64" s="28">
        <v>100357</v>
      </c>
      <c r="F64" s="28">
        <v>94475</v>
      </c>
      <c r="G64" s="28">
        <v>89078</v>
      </c>
      <c r="H64" s="28">
        <v>85994</v>
      </c>
      <c r="I64" s="28">
        <v>84768</v>
      </c>
      <c r="J64" s="28">
        <v>86499</v>
      </c>
      <c r="K64" s="28">
        <v>83509</v>
      </c>
      <c r="L64" s="28">
        <v>93985</v>
      </c>
      <c r="M64" s="28">
        <v>96786</v>
      </c>
      <c r="N64" s="28">
        <v>82756</v>
      </c>
      <c r="O64" s="28">
        <v>54888</v>
      </c>
      <c r="P64" s="28">
        <v>35556</v>
      </c>
      <c r="Q64" s="28">
        <v>28884</v>
      </c>
      <c r="R64" s="28">
        <v>17864</v>
      </c>
      <c r="S64" s="28">
        <v>11858</v>
      </c>
      <c r="T64" s="28">
        <v>13343</v>
      </c>
      <c r="U64" s="28">
        <v>15890</v>
      </c>
      <c r="V64" s="88">
        <v>13984</v>
      </c>
      <c r="W64" s="88">
        <v>9305</v>
      </c>
      <c r="X64" s="88">
        <v>7477</v>
      </c>
      <c r="Y64" s="88">
        <v>14473</v>
      </c>
      <c r="Z64" s="28">
        <v>30046</v>
      </c>
      <c r="AA64" s="28">
        <v>23748</v>
      </c>
      <c r="AB64" s="28">
        <v>14271</v>
      </c>
    </row>
    <row r="65" spans="2:29" ht="17.25" customHeight="1" x14ac:dyDescent="0.3">
      <c r="B65" s="51" t="s">
        <v>16</v>
      </c>
      <c r="C65" s="30">
        <v>75585</v>
      </c>
      <c r="D65" s="30">
        <v>79755</v>
      </c>
      <c r="E65" s="30">
        <v>73570</v>
      </c>
      <c r="F65" s="30">
        <v>70300</v>
      </c>
      <c r="G65" s="30">
        <v>64829</v>
      </c>
      <c r="H65" s="30">
        <v>63668</v>
      </c>
      <c r="I65" s="30">
        <v>64146</v>
      </c>
      <c r="J65" s="30">
        <v>67234</v>
      </c>
      <c r="K65" s="30">
        <v>64572</v>
      </c>
      <c r="L65" s="30">
        <v>75226</v>
      </c>
      <c r="M65" s="30">
        <v>77773</v>
      </c>
      <c r="N65" s="30">
        <v>70805</v>
      </c>
      <c r="O65" s="30">
        <v>50206</v>
      </c>
      <c r="P65" s="30">
        <v>31941</v>
      </c>
      <c r="Q65" s="30">
        <v>25086</v>
      </c>
      <c r="R65" s="30">
        <v>14306</v>
      </c>
      <c r="S65" s="30">
        <v>9346</v>
      </c>
      <c r="T65" s="30">
        <v>11130</v>
      </c>
      <c r="U65" s="30">
        <v>13676</v>
      </c>
      <c r="V65" s="89">
        <v>12013</v>
      </c>
      <c r="W65" s="89">
        <v>7950</v>
      </c>
      <c r="X65" s="89">
        <v>6177</v>
      </c>
      <c r="Y65" s="89">
        <v>13032</v>
      </c>
      <c r="Z65" s="30">
        <v>28632</v>
      </c>
      <c r="AA65" s="30">
        <v>22360</v>
      </c>
      <c r="AB65" s="30">
        <v>12742</v>
      </c>
    </row>
    <row r="66" spans="2:29" ht="17.25" customHeight="1" x14ac:dyDescent="0.3">
      <c r="B66" s="51" t="s">
        <v>17</v>
      </c>
      <c r="C66" s="30">
        <v>24409</v>
      </c>
      <c r="D66" s="30">
        <v>23068</v>
      </c>
      <c r="E66" s="30">
        <v>20992</v>
      </c>
      <c r="F66" s="30">
        <v>19808</v>
      </c>
      <c r="G66" s="30">
        <v>19713</v>
      </c>
      <c r="H66" s="30">
        <v>17844</v>
      </c>
      <c r="I66" s="30">
        <v>16994</v>
      </c>
      <c r="J66" s="30">
        <v>16554</v>
      </c>
      <c r="K66" s="30">
        <v>16086</v>
      </c>
      <c r="L66" s="30">
        <v>15960</v>
      </c>
      <c r="M66" s="30">
        <v>16180</v>
      </c>
      <c r="N66" s="30">
        <v>9144</v>
      </c>
      <c r="O66" s="30">
        <v>1813</v>
      </c>
      <c r="P66" s="30">
        <v>621</v>
      </c>
      <c r="Q66" s="30">
        <v>688</v>
      </c>
      <c r="R66" s="30">
        <v>801</v>
      </c>
      <c r="S66" s="30">
        <v>964</v>
      </c>
      <c r="T66" s="30">
        <v>1223</v>
      </c>
      <c r="U66" s="30">
        <v>1290</v>
      </c>
      <c r="V66" s="89">
        <v>1112</v>
      </c>
      <c r="W66" s="89">
        <v>483</v>
      </c>
      <c r="X66" s="89">
        <v>390</v>
      </c>
      <c r="Y66" s="89">
        <v>485</v>
      </c>
      <c r="Z66" s="30">
        <v>448</v>
      </c>
      <c r="AA66" s="30">
        <v>303</v>
      </c>
      <c r="AB66" s="30">
        <v>417</v>
      </c>
    </row>
    <row r="67" spans="2:29" ht="17.25" customHeight="1" x14ac:dyDescent="0.3">
      <c r="B67" s="29" t="s">
        <v>19</v>
      </c>
      <c r="C67" s="30">
        <v>1510</v>
      </c>
      <c r="D67" s="30">
        <v>5428</v>
      </c>
      <c r="E67" s="30">
        <v>5795</v>
      </c>
      <c r="F67" s="30">
        <v>4367</v>
      </c>
      <c r="G67" s="30">
        <v>4536</v>
      </c>
      <c r="H67" s="30">
        <v>4482</v>
      </c>
      <c r="I67" s="30">
        <v>3628</v>
      </c>
      <c r="J67" s="30">
        <v>2711</v>
      </c>
      <c r="K67" s="30">
        <v>2851</v>
      </c>
      <c r="L67" s="30">
        <v>2799</v>
      </c>
      <c r="M67" s="30">
        <v>2833</v>
      </c>
      <c r="N67" s="30">
        <v>2807</v>
      </c>
      <c r="O67" s="30">
        <v>2869</v>
      </c>
      <c r="P67" s="30">
        <v>2994</v>
      </c>
      <c r="Q67" s="30">
        <v>3110</v>
      </c>
      <c r="R67" s="30">
        <v>2757</v>
      </c>
      <c r="S67" s="30">
        <v>1548</v>
      </c>
      <c r="T67" s="30">
        <v>990</v>
      </c>
      <c r="U67" s="30">
        <v>924</v>
      </c>
      <c r="V67" s="89">
        <v>859</v>
      </c>
      <c r="W67" s="89">
        <v>872</v>
      </c>
      <c r="X67" s="89">
        <v>910</v>
      </c>
      <c r="Y67" s="89">
        <v>956</v>
      </c>
      <c r="Z67" s="30">
        <v>966</v>
      </c>
      <c r="AA67" s="30">
        <v>1085</v>
      </c>
      <c r="AB67" s="30">
        <v>1112</v>
      </c>
    </row>
    <row r="68" spans="2:29" ht="17.25" customHeight="1" x14ac:dyDescent="0.3">
      <c r="B68" s="23" t="s">
        <v>115</v>
      </c>
      <c r="C68" s="24"/>
      <c r="D68" s="24"/>
      <c r="E68" s="24"/>
      <c r="F68" s="24"/>
      <c r="G68" s="24"/>
      <c r="H68" s="24"/>
      <c r="I68" s="24"/>
      <c r="J68" s="24"/>
      <c r="K68" s="24"/>
      <c r="L68" s="24"/>
      <c r="M68" s="24"/>
      <c r="N68" s="24"/>
      <c r="O68" s="24"/>
      <c r="P68" s="24"/>
      <c r="Q68" s="24"/>
      <c r="R68" s="24"/>
      <c r="S68" s="24"/>
      <c r="T68" s="24"/>
      <c r="U68" s="24">
        <f t="shared" ref="U68:X68" si="1">+U69+U70</f>
        <v>909</v>
      </c>
      <c r="V68" s="24">
        <f t="shared" si="1"/>
        <v>2213</v>
      </c>
      <c r="W68" s="24">
        <f t="shared" si="1"/>
        <v>2622</v>
      </c>
      <c r="X68" s="24">
        <f t="shared" si="1"/>
        <v>2833</v>
      </c>
      <c r="Y68" s="24">
        <f>+Y69+Y70</f>
        <v>3296</v>
      </c>
      <c r="Z68" s="24">
        <v>4142</v>
      </c>
      <c r="AA68" s="24">
        <v>4092</v>
      </c>
      <c r="AB68" s="24">
        <v>3603</v>
      </c>
    </row>
    <row r="69" spans="2:29" ht="17.25" customHeight="1" x14ac:dyDescent="0.3">
      <c r="B69" s="25" t="s">
        <v>17</v>
      </c>
      <c r="C69" s="26"/>
      <c r="D69" s="26"/>
      <c r="E69" s="26"/>
      <c r="F69" s="26"/>
      <c r="G69" s="26"/>
      <c r="H69" s="26"/>
      <c r="I69" s="26"/>
      <c r="J69" s="26"/>
      <c r="K69" s="26"/>
      <c r="L69" s="26"/>
      <c r="M69" s="26"/>
      <c r="N69" s="26"/>
      <c r="O69" s="26"/>
      <c r="P69" s="26"/>
      <c r="Q69" s="26"/>
      <c r="R69" s="26"/>
      <c r="S69" s="26"/>
      <c r="T69" s="26"/>
      <c r="U69" s="26">
        <v>879</v>
      </c>
      <c r="V69" s="26">
        <v>2167</v>
      </c>
      <c r="W69" s="26">
        <v>2554</v>
      </c>
      <c r="X69" s="26">
        <v>2710</v>
      </c>
      <c r="Y69" s="26">
        <v>3130</v>
      </c>
      <c r="Z69" s="26">
        <v>4052</v>
      </c>
      <c r="AA69" s="26">
        <v>3980</v>
      </c>
      <c r="AB69" s="26">
        <v>3477</v>
      </c>
    </row>
    <row r="70" spans="2:29" ht="17.25" customHeight="1" x14ac:dyDescent="0.3">
      <c r="B70" s="25" t="s">
        <v>18</v>
      </c>
      <c r="C70" s="26"/>
      <c r="D70" s="26"/>
      <c r="E70" s="26"/>
      <c r="F70" s="26"/>
      <c r="G70" s="26"/>
      <c r="H70" s="26"/>
      <c r="I70" s="26"/>
      <c r="J70" s="26"/>
      <c r="K70" s="26"/>
      <c r="L70" s="26"/>
      <c r="M70" s="26"/>
      <c r="N70" s="26"/>
      <c r="O70" s="26"/>
      <c r="P70" s="26"/>
      <c r="Q70" s="26"/>
      <c r="R70" s="26"/>
      <c r="S70" s="26"/>
      <c r="T70" s="26"/>
      <c r="U70" s="26">
        <v>30</v>
      </c>
      <c r="V70" s="26">
        <v>46</v>
      </c>
      <c r="W70" s="26">
        <v>68</v>
      </c>
      <c r="X70" s="26">
        <v>123</v>
      </c>
      <c r="Y70" s="26">
        <v>166</v>
      </c>
      <c r="Z70" s="26">
        <v>90</v>
      </c>
      <c r="AA70" s="26">
        <v>112</v>
      </c>
      <c r="AB70" s="26">
        <v>126</v>
      </c>
    </row>
    <row r="71" spans="2:29" ht="17.25" customHeight="1" x14ac:dyDescent="0.3">
      <c r="B71" s="50" t="s">
        <v>116</v>
      </c>
      <c r="C71" s="28"/>
      <c r="D71" s="28"/>
      <c r="E71" s="28"/>
      <c r="F71" s="28"/>
      <c r="G71" s="28"/>
      <c r="H71" s="28"/>
      <c r="I71" s="28"/>
      <c r="J71" s="28"/>
      <c r="K71" s="28"/>
      <c r="L71" s="28"/>
      <c r="M71" s="28"/>
      <c r="N71" s="28"/>
      <c r="O71" s="28"/>
      <c r="P71" s="28"/>
      <c r="Q71" s="28"/>
      <c r="R71" s="28"/>
      <c r="S71" s="28"/>
      <c r="T71" s="28"/>
      <c r="U71" s="28"/>
      <c r="V71" s="88"/>
      <c r="W71" s="88"/>
      <c r="X71" s="28">
        <f t="shared" ref="X71:AA71" si="2">X72</f>
        <v>56159</v>
      </c>
      <c r="Y71" s="28">
        <f t="shared" si="2"/>
        <v>1663619</v>
      </c>
      <c r="Z71" s="28">
        <f t="shared" si="2"/>
        <v>6173081</v>
      </c>
      <c r="AA71" s="28">
        <f t="shared" si="2"/>
        <v>13409518</v>
      </c>
      <c r="AB71" s="28">
        <f>AB72</f>
        <v>35379700</v>
      </c>
      <c r="AC71" s="181"/>
    </row>
    <row r="72" spans="2:29" ht="17.25" customHeight="1" thickBot="1" x14ac:dyDescent="0.35">
      <c r="B72" s="51" t="s">
        <v>16</v>
      </c>
      <c r="C72" s="30"/>
      <c r="D72" s="30"/>
      <c r="E72" s="30"/>
      <c r="F72" s="30"/>
      <c r="G72" s="30"/>
      <c r="H72" s="30"/>
      <c r="I72" s="30"/>
      <c r="J72" s="30"/>
      <c r="K72" s="30"/>
      <c r="L72" s="30"/>
      <c r="M72" s="30"/>
      <c r="N72" s="30"/>
      <c r="O72" s="30"/>
      <c r="P72" s="30"/>
      <c r="Q72" s="30"/>
      <c r="R72" s="30"/>
      <c r="S72" s="30"/>
      <c r="T72" s="30"/>
      <c r="U72" s="30"/>
      <c r="V72" s="89"/>
      <c r="W72" s="89"/>
      <c r="X72" s="89">
        <v>56159</v>
      </c>
      <c r="Y72" s="89">
        <v>1663619</v>
      </c>
      <c r="Z72" s="30">
        <v>6173081</v>
      </c>
      <c r="AA72" s="30">
        <v>13409518</v>
      </c>
      <c r="AB72" s="30">
        <v>35379700</v>
      </c>
    </row>
    <row r="73" spans="2:29" ht="20.149999999999999" customHeight="1" thickBot="1" x14ac:dyDescent="0.35">
      <c r="B73" s="33" t="s">
        <v>15</v>
      </c>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row>
    <row r="74" spans="2:29" ht="21" customHeight="1" x14ac:dyDescent="0.3">
      <c r="B74" s="29" t="s">
        <v>16</v>
      </c>
      <c r="C74" s="30">
        <f t="shared" ref="C74:AA74" si="3">C10+C14+C17+C21+C25+C28+C31+C34+C38+C41+C44+C46+C49+C54+C58+C61+C65+C8+C72</f>
        <v>11572704</v>
      </c>
      <c r="D74" s="30">
        <f t="shared" si="3"/>
        <v>13756549</v>
      </c>
      <c r="E74" s="30">
        <f t="shared" si="3"/>
        <v>15026725</v>
      </c>
      <c r="F74" s="30">
        <f t="shared" si="3"/>
        <v>16127377</v>
      </c>
      <c r="G74" s="30">
        <f t="shared" si="3"/>
        <v>15725296</v>
      </c>
      <c r="H74" s="30">
        <f t="shared" si="3"/>
        <v>14793416</v>
      </c>
      <c r="I74" s="30">
        <f t="shared" si="3"/>
        <v>15381085</v>
      </c>
      <c r="J74" s="30">
        <f t="shared" si="3"/>
        <v>15900049</v>
      </c>
      <c r="K74" s="30">
        <f t="shared" si="3"/>
        <v>14822068</v>
      </c>
      <c r="L74" s="30">
        <f t="shared" si="3"/>
        <v>15258948</v>
      </c>
      <c r="M74" s="30">
        <f t="shared" si="3"/>
        <v>16577115</v>
      </c>
      <c r="N74" s="30">
        <f t="shared" si="3"/>
        <v>18460949</v>
      </c>
      <c r="O74" s="30">
        <f t="shared" si="3"/>
        <v>20382679</v>
      </c>
      <c r="P74" s="30">
        <f t="shared" si="3"/>
        <v>23565174</v>
      </c>
      <c r="Q74" s="30">
        <f t="shared" si="3"/>
        <v>26304437</v>
      </c>
      <c r="R74" s="30">
        <f t="shared" si="3"/>
        <v>29876082</v>
      </c>
      <c r="S74" s="30">
        <f t="shared" si="3"/>
        <v>33846816</v>
      </c>
      <c r="T74" s="30">
        <f t="shared" si="3"/>
        <v>37892525</v>
      </c>
      <c r="U74" s="30">
        <f t="shared" si="3"/>
        <v>43012961</v>
      </c>
      <c r="V74" s="30">
        <f t="shared" si="3"/>
        <v>51159075</v>
      </c>
      <c r="W74" s="30">
        <f t="shared" si="3"/>
        <v>93222375</v>
      </c>
      <c r="X74" s="30">
        <f t="shared" si="3"/>
        <v>209756828</v>
      </c>
      <c r="Y74" s="30">
        <f t="shared" si="3"/>
        <v>318685213</v>
      </c>
      <c r="Z74" s="30">
        <f>Z10+Z14+Z17+Z21+Z25+Z28+Z31+Z34+Z38+Z41+Z44+Z46+Z49+Z54+Z58+Z61+Z65+Z8+Z72</f>
        <v>439410620</v>
      </c>
      <c r="AA74" s="30">
        <f t="shared" si="3"/>
        <v>560978500</v>
      </c>
      <c r="AB74" s="30">
        <f t="shared" ref="AB74" si="4">AB10+AB14+AB17+AB21+AB25+AB28+AB31+AB34+AB38+AB41+AB44+AB46+AB49+AB54+AB58+AB61+AB65+AB8+AB72</f>
        <v>673090673</v>
      </c>
    </row>
    <row r="75" spans="2:29" ht="21" customHeight="1" x14ac:dyDescent="0.3">
      <c r="B75" s="25" t="s">
        <v>17</v>
      </c>
      <c r="C75" s="26">
        <f t="shared" ref="C75:AA75" si="5">C11+C15+C18+C22+C26+C29+C32+C35+C39+C42+C47+C50+C55+C59+C62+C66+C69</f>
        <v>461438</v>
      </c>
      <c r="D75" s="26">
        <f t="shared" si="5"/>
        <v>578929</v>
      </c>
      <c r="E75" s="26">
        <f t="shared" si="5"/>
        <v>713218</v>
      </c>
      <c r="F75" s="26">
        <f t="shared" si="5"/>
        <v>829066</v>
      </c>
      <c r="G75" s="26">
        <f t="shared" si="5"/>
        <v>995159</v>
      </c>
      <c r="H75" s="26">
        <f t="shared" si="5"/>
        <v>1156338</v>
      </c>
      <c r="I75" s="26">
        <f t="shared" si="5"/>
        <v>1380787</v>
      </c>
      <c r="J75" s="26">
        <f t="shared" si="5"/>
        <v>1678749</v>
      </c>
      <c r="K75" s="26">
        <f t="shared" si="5"/>
        <v>1771917</v>
      </c>
      <c r="L75" s="26">
        <f t="shared" si="5"/>
        <v>1810734</v>
      </c>
      <c r="M75" s="26">
        <f t="shared" si="5"/>
        <v>2030412</v>
      </c>
      <c r="N75" s="26">
        <f t="shared" si="5"/>
        <v>2299915</v>
      </c>
      <c r="O75" s="26">
        <f t="shared" si="5"/>
        <v>2562952</v>
      </c>
      <c r="P75" s="26">
        <f t="shared" si="5"/>
        <v>2769872</v>
      </c>
      <c r="Q75" s="26">
        <f t="shared" si="5"/>
        <v>3136939</v>
      </c>
      <c r="R75" s="26">
        <f t="shared" si="5"/>
        <v>3559959</v>
      </c>
      <c r="S75" s="26">
        <f t="shared" si="5"/>
        <v>4036193</v>
      </c>
      <c r="T75" s="26">
        <f t="shared" si="5"/>
        <v>4567824</v>
      </c>
      <c r="U75" s="26">
        <f t="shared" si="5"/>
        <v>5031331</v>
      </c>
      <c r="V75" s="26">
        <f t="shared" si="5"/>
        <v>5586195</v>
      </c>
      <c r="W75" s="26">
        <f t="shared" si="5"/>
        <v>5583065</v>
      </c>
      <c r="X75" s="26">
        <f t="shared" si="5"/>
        <v>6806714</v>
      </c>
      <c r="Y75" s="26">
        <f t="shared" si="5"/>
        <v>8017351</v>
      </c>
      <c r="Z75" s="26">
        <f t="shared" si="5"/>
        <v>9102822</v>
      </c>
      <c r="AA75" s="26">
        <f t="shared" si="5"/>
        <v>10509854</v>
      </c>
      <c r="AB75" s="26">
        <f t="shared" ref="AB75" si="6">AB11+AB15+AB18+AB22+AB26+AB29+AB32+AB35+AB39+AB42+AB47+AB50+AB55+AB59+AB62+AB66+AB69</f>
        <v>11380427</v>
      </c>
    </row>
    <row r="76" spans="2:29" ht="21" customHeight="1" x14ac:dyDescent="0.3">
      <c r="B76" s="29" t="s">
        <v>18</v>
      </c>
      <c r="C76" s="30">
        <f t="shared" ref="C76:AA76" si="7">C12++C19+C23+C36+C63+C70</f>
        <v>0</v>
      </c>
      <c r="D76" s="30">
        <f t="shared" si="7"/>
        <v>0</v>
      </c>
      <c r="E76" s="30">
        <f t="shared" si="7"/>
        <v>0</v>
      </c>
      <c r="F76" s="30">
        <f t="shared" si="7"/>
        <v>0</v>
      </c>
      <c r="G76" s="30">
        <f t="shared" si="7"/>
        <v>0</v>
      </c>
      <c r="H76" s="30">
        <f t="shared" si="7"/>
        <v>36</v>
      </c>
      <c r="I76" s="30">
        <f t="shared" si="7"/>
        <v>54</v>
      </c>
      <c r="J76" s="30">
        <f t="shared" si="7"/>
        <v>91</v>
      </c>
      <c r="K76" s="30">
        <f t="shared" si="7"/>
        <v>135</v>
      </c>
      <c r="L76" s="30">
        <f t="shared" si="7"/>
        <v>185</v>
      </c>
      <c r="M76" s="30">
        <f t="shared" si="7"/>
        <v>160</v>
      </c>
      <c r="N76" s="30">
        <f t="shared" si="7"/>
        <v>259</v>
      </c>
      <c r="O76" s="30">
        <f t="shared" si="7"/>
        <v>202</v>
      </c>
      <c r="P76" s="30">
        <f t="shared" si="7"/>
        <v>220</v>
      </c>
      <c r="Q76" s="30">
        <f t="shared" si="7"/>
        <v>233</v>
      </c>
      <c r="R76" s="30">
        <f t="shared" si="7"/>
        <v>345</v>
      </c>
      <c r="S76" s="30">
        <f t="shared" si="7"/>
        <v>472</v>
      </c>
      <c r="T76" s="30">
        <f t="shared" si="7"/>
        <v>589</v>
      </c>
      <c r="U76" s="30">
        <f t="shared" si="7"/>
        <v>708</v>
      </c>
      <c r="V76" s="30">
        <f t="shared" si="7"/>
        <v>736</v>
      </c>
      <c r="W76" s="30">
        <f t="shared" si="7"/>
        <v>821</v>
      </c>
      <c r="X76" s="30">
        <f t="shared" si="7"/>
        <v>1074</v>
      </c>
      <c r="Y76" s="30">
        <f t="shared" si="7"/>
        <v>1164</v>
      </c>
      <c r="Z76" s="30">
        <f t="shared" si="7"/>
        <v>1202</v>
      </c>
      <c r="AA76" s="30">
        <f t="shared" si="7"/>
        <v>1386</v>
      </c>
      <c r="AB76" s="30">
        <f>AB12++AB19+AB23+AB36+AB63+AB70+AB56+AB51</f>
        <v>1555</v>
      </c>
    </row>
    <row r="77" spans="2:29" ht="21" customHeight="1" thickBot="1" x14ac:dyDescent="0.35">
      <c r="B77" s="25" t="s">
        <v>19</v>
      </c>
      <c r="C77" s="26">
        <f t="shared" ref="C77:AA77" si="8">C52+C67</f>
        <v>1510</v>
      </c>
      <c r="D77" s="26">
        <f t="shared" si="8"/>
        <v>5428</v>
      </c>
      <c r="E77" s="26">
        <f t="shared" si="8"/>
        <v>5795</v>
      </c>
      <c r="F77" s="26">
        <f t="shared" si="8"/>
        <v>4367</v>
      </c>
      <c r="G77" s="26">
        <f t="shared" si="8"/>
        <v>4536</v>
      </c>
      <c r="H77" s="26">
        <f t="shared" si="8"/>
        <v>4482</v>
      </c>
      <c r="I77" s="26">
        <f t="shared" si="8"/>
        <v>3628</v>
      </c>
      <c r="J77" s="26">
        <f t="shared" si="8"/>
        <v>2937</v>
      </c>
      <c r="K77" s="26">
        <f t="shared" si="8"/>
        <v>3158</v>
      </c>
      <c r="L77" s="26">
        <f t="shared" si="8"/>
        <v>2858</v>
      </c>
      <c r="M77" s="26">
        <f t="shared" si="8"/>
        <v>2896</v>
      </c>
      <c r="N77" s="26">
        <f t="shared" si="8"/>
        <v>3020</v>
      </c>
      <c r="O77" s="26">
        <f t="shared" si="8"/>
        <v>2922</v>
      </c>
      <c r="P77" s="26">
        <f t="shared" si="8"/>
        <v>3108</v>
      </c>
      <c r="Q77" s="26">
        <f t="shared" si="8"/>
        <v>3130</v>
      </c>
      <c r="R77" s="26">
        <f t="shared" si="8"/>
        <v>2793</v>
      </c>
      <c r="S77" s="26">
        <f t="shared" si="8"/>
        <v>1569</v>
      </c>
      <c r="T77" s="26">
        <f t="shared" si="8"/>
        <v>1004</v>
      </c>
      <c r="U77" s="26">
        <f t="shared" si="8"/>
        <v>927</v>
      </c>
      <c r="V77" s="26">
        <f t="shared" si="8"/>
        <v>870</v>
      </c>
      <c r="W77" s="26">
        <f t="shared" si="8"/>
        <v>878</v>
      </c>
      <c r="X77" s="26">
        <f t="shared" si="8"/>
        <v>912</v>
      </c>
      <c r="Y77" s="26">
        <f t="shared" si="8"/>
        <v>961</v>
      </c>
      <c r="Z77" s="26">
        <f t="shared" si="8"/>
        <v>968</v>
      </c>
      <c r="AA77" s="26">
        <f t="shared" si="8"/>
        <v>1085</v>
      </c>
      <c r="AB77" s="26">
        <f>AB52+AB67</f>
        <v>1116</v>
      </c>
    </row>
    <row r="78" spans="2:29" ht="20.399999999999999" customHeight="1" x14ac:dyDescent="0.3">
      <c r="B78" s="34" t="s">
        <v>72</v>
      </c>
      <c r="C78" s="35">
        <f>+C77+C76+C75+C74</f>
        <v>12035652</v>
      </c>
      <c r="D78" s="35">
        <f t="shared" ref="D78:S78" si="9">+D77+D76+D75+D74</f>
        <v>14340906</v>
      </c>
      <c r="E78" s="35">
        <f t="shared" si="9"/>
        <v>15745738</v>
      </c>
      <c r="F78" s="35">
        <f t="shared" si="9"/>
        <v>16960810</v>
      </c>
      <c r="G78" s="35">
        <f t="shared" si="9"/>
        <v>16724991</v>
      </c>
      <c r="H78" s="35">
        <f t="shared" si="9"/>
        <v>15954272</v>
      </c>
      <c r="I78" s="35">
        <f t="shared" si="9"/>
        <v>16765554</v>
      </c>
      <c r="J78" s="35">
        <f t="shared" si="9"/>
        <v>17581826</v>
      </c>
      <c r="K78" s="35">
        <f t="shared" si="9"/>
        <v>16597278</v>
      </c>
      <c r="L78" s="35">
        <f t="shared" si="9"/>
        <v>17072725</v>
      </c>
      <c r="M78" s="35">
        <f t="shared" si="9"/>
        <v>18610583</v>
      </c>
      <c r="N78" s="35">
        <f t="shared" si="9"/>
        <v>20764143</v>
      </c>
      <c r="O78" s="35">
        <f t="shared" si="9"/>
        <v>22948755</v>
      </c>
      <c r="P78" s="35">
        <f t="shared" si="9"/>
        <v>26338374</v>
      </c>
      <c r="Q78" s="35">
        <f t="shared" si="9"/>
        <v>29444739</v>
      </c>
      <c r="R78" s="35">
        <f t="shared" si="9"/>
        <v>33439179</v>
      </c>
      <c r="S78" s="35">
        <f t="shared" si="9"/>
        <v>37885050</v>
      </c>
      <c r="T78" s="35">
        <v>42461942</v>
      </c>
      <c r="U78" s="35">
        <v>48045018</v>
      </c>
      <c r="V78" s="35">
        <v>56744663</v>
      </c>
      <c r="W78" s="35">
        <v>98804517</v>
      </c>
      <c r="X78" s="35">
        <f>SUM(X74:X77)</f>
        <v>216565528</v>
      </c>
      <c r="Y78" s="35">
        <f>SUM(Y74:Y77)</f>
        <v>326704689</v>
      </c>
      <c r="Z78" s="35">
        <f>SUM(Z74:Z77)</f>
        <v>448515612</v>
      </c>
      <c r="AA78" s="35">
        <f>SUM(AA74:AA77)</f>
        <v>571490825</v>
      </c>
      <c r="AB78" s="35">
        <f>SUM(AB74:AB77)</f>
        <v>684473771</v>
      </c>
    </row>
    <row r="79" spans="2:29" ht="14.5" thickBot="1" x14ac:dyDescent="0.35">
      <c r="B79" s="36" t="s">
        <v>52</v>
      </c>
      <c r="C79" s="37">
        <v>-4.7575313560431209E-2</v>
      </c>
      <c r="D79" s="37">
        <v>0.19259917004548632</v>
      </c>
      <c r="E79" s="37">
        <v>9.9259484614782068E-2</v>
      </c>
      <c r="F79" s="37">
        <v>7.8039262834187273E-2</v>
      </c>
      <c r="G79" s="37">
        <v>-1.3661652042367245E-2</v>
      </c>
      <c r="H79" s="37">
        <v>-4.6143244437500952E-2</v>
      </c>
      <c r="I79" s="37">
        <v>5.1203287464462122E-2</v>
      </c>
      <c r="J79" s="37">
        <v>4.8831092251887975E-2</v>
      </c>
      <c r="K79" s="37">
        <v>-5.61040099450556E-2</v>
      </c>
      <c r="L79" s="37">
        <v>2.8156564379700377E-2</v>
      </c>
      <c r="M79" s="37">
        <v>9.0410536942081787E-2</v>
      </c>
      <c r="N79" s="37">
        <v>0.11707971087724478</v>
      </c>
      <c r="O79" s="37">
        <v>0.10697928528681366</v>
      </c>
      <c r="P79" s="37">
        <v>0.14890201816932014</v>
      </c>
      <c r="Q79" s="37">
        <v>0.1186255004693415</v>
      </c>
      <c r="R79" s="37">
        <f>+R78/Q78-1</f>
        <v>0.1356588693144809</v>
      </c>
      <c r="S79" s="37">
        <f>+S78/R78-1</f>
        <v>0.13295395200940785</v>
      </c>
      <c r="T79" s="37">
        <v>0.12080997649468594</v>
      </c>
      <c r="U79" s="37">
        <v>0.13148423593061298</v>
      </c>
      <c r="V79" s="37">
        <v>0.18107278053262466</v>
      </c>
      <c r="W79" s="37">
        <f t="shared" ref="W79:AB79" si="10">W78/V78-1</f>
        <v>0.74121250839043662</v>
      </c>
      <c r="X79" s="37">
        <f t="shared" si="10"/>
        <v>1.1918585766681091</v>
      </c>
      <c r="Y79" s="37">
        <f t="shared" si="10"/>
        <v>0.50857198750486265</v>
      </c>
      <c r="Z79" s="37">
        <f t="shared" si="10"/>
        <v>0.37284718310241338</v>
      </c>
      <c r="AA79" s="37">
        <f t="shared" si="10"/>
        <v>0.27418268107019661</v>
      </c>
      <c r="AB79" s="37">
        <f t="shared" si="10"/>
        <v>0.19769861747124295</v>
      </c>
    </row>
    <row r="80" spans="2:29" s="39" customFormat="1" ht="21" customHeight="1" x14ac:dyDescent="0.3">
      <c r="B80" s="38" t="s">
        <v>66</v>
      </c>
      <c r="C80" s="28">
        <v>3883765.0481128925</v>
      </c>
      <c r="D80" s="28">
        <v>3957539.7867582105</v>
      </c>
      <c r="E80" s="28">
        <v>4024388.7923836466</v>
      </c>
      <c r="F80" s="28">
        <v>4090806.7789242398</v>
      </c>
      <c r="G80" s="28">
        <v>4156142.5130962832</v>
      </c>
      <c r="H80" s="28">
        <v>4219912.8115094705</v>
      </c>
      <c r="I80" s="28">
        <v>4283348.9977143686</v>
      </c>
      <c r="J80" s="28">
        <v>4347672.3914945796</v>
      </c>
      <c r="K80" s="28">
        <v>4411866.771287756</v>
      </c>
      <c r="L80" s="28">
        <v>4472706.4572183145</v>
      </c>
      <c r="M80" s="28">
        <v>4532028.578482884</v>
      </c>
      <c r="N80" s="28">
        <v>4594346.6093603186</v>
      </c>
      <c r="O80" s="28">
        <v>4654484.6519437265</v>
      </c>
      <c r="P80" s="28">
        <v>4713091.6396419434</v>
      </c>
      <c r="Q80" s="28">
        <v>4771777.9431079328</v>
      </c>
      <c r="R80" s="28">
        <v>4828520.2997157527</v>
      </c>
      <c r="S80" s="28">
        <v>4882722.9687616248</v>
      </c>
      <c r="T80" s="28">
        <v>4933518.8705587732</v>
      </c>
      <c r="U80" s="28">
        <v>4981349.0093712006</v>
      </c>
      <c r="V80" s="28">
        <v>5020970.0892126337</v>
      </c>
      <c r="W80" s="28">
        <v>5051379.2310498329</v>
      </c>
      <c r="X80" s="28">
        <v>5077666.8598168902</v>
      </c>
      <c r="Y80" s="28">
        <v>5104906.8366506081</v>
      </c>
      <c r="Z80" s="28">
        <v>5135911.6221289113</v>
      </c>
      <c r="AA80" s="28">
        <v>5164859.9393230807</v>
      </c>
      <c r="AB80" s="28">
        <v>5191823.0799561217</v>
      </c>
    </row>
    <row r="81" spans="2:28" ht="18" customHeight="1" thickBot="1" x14ac:dyDescent="0.35">
      <c r="B81" s="40" t="s">
        <v>67</v>
      </c>
      <c r="C81" s="41">
        <v>3.081888538455599</v>
      </c>
      <c r="D81" s="99">
        <f t="shared" ref="D81" si="11">D78/D80</f>
        <v>3.6236921857321986</v>
      </c>
      <c r="E81" s="99">
        <f t="shared" ref="E81" si="12">E78/E80</f>
        <v>3.9125787324026899</v>
      </c>
      <c r="F81" s="99">
        <f t="shared" ref="F81" si="13">F78/F80</f>
        <v>4.146079469551526</v>
      </c>
      <c r="G81" s="99">
        <f t="shared" ref="G81" si="14">G78/G80</f>
        <v>4.0241620558723463</v>
      </c>
      <c r="H81" s="99">
        <f t="shared" ref="H81" si="15">H78/H80</f>
        <v>3.7807112877986517</v>
      </c>
      <c r="I81" s="99">
        <f t="shared" ref="I81" si="16">I78/I80</f>
        <v>3.9141228064643441</v>
      </c>
      <c r="J81" s="99">
        <f t="shared" ref="J81" si="17">J78/J80</f>
        <v>4.0439629339127769</v>
      </c>
      <c r="K81" s="99">
        <f t="shared" ref="K81" si="18">K78/K80</f>
        <v>3.7619626476516448</v>
      </c>
      <c r="L81" s="99">
        <f t="shared" ref="L81" si="19">L78/L80</f>
        <v>3.8170904268593437</v>
      </c>
      <c r="M81" s="99">
        <f t="shared" ref="M81" si="20">M78/M80</f>
        <v>4.1064575559737477</v>
      </c>
      <c r="N81" s="99">
        <f t="shared" ref="N81" si="21">N78/N80</f>
        <v>4.5194985849992362</v>
      </c>
      <c r="O81" s="99">
        <f t="shared" ref="O81" si="22">O78/O80</f>
        <v>4.9304609889338735</v>
      </c>
      <c r="P81" s="99">
        <f t="shared" ref="P81" si="23">P78/P80</f>
        <v>5.5883432816088723</v>
      </c>
      <c r="Q81" s="99">
        <f t="shared" ref="Q81" si="24">Q78/Q80</f>
        <v>6.1706012624766409</v>
      </c>
      <c r="R81" s="99">
        <f t="shared" ref="R81" si="25">R78/R80</f>
        <v>6.9253470886243376</v>
      </c>
      <c r="S81" s="99">
        <f t="shared" ref="S81" si="26">S78/S80</f>
        <v>7.7590005090148608</v>
      </c>
      <c r="T81" s="99">
        <f t="shared" ref="T81" si="27">T78/T80</f>
        <v>8.6068267121456739</v>
      </c>
      <c r="U81" s="99">
        <f t="shared" ref="U81" si="28">U78/U80</f>
        <v>9.6449812911351813</v>
      </c>
      <c r="V81" s="99">
        <f t="shared" ref="V81" si="29">V78/V80</f>
        <v>11.301533765738574</v>
      </c>
      <c r="W81" s="99">
        <f t="shared" ref="W81" si="30">W78/W80</f>
        <v>19.559908785439845</v>
      </c>
      <c r="X81" s="99">
        <f t="shared" ref="X81" si="31">X78/X80</f>
        <v>42.650597996854351</v>
      </c>
      <c r="Y81" s="99">
        <f t="shared" ref="Y81:Z81" si="32">Y78/Y80</f>
        <v>63.998168713761473</v>
      </c>
      <c r="Z81" s="99">
        <f t="shared" si="32"/>
        <v>87.329308796416484</v>
      </c>
      <c r="AA81" s="99">
        <f t="shared" ref="AA81:AB81" si="33">AA78/AA80</f>
        <v>110.64982046248886</v>
      </c>
      <c r="AB81" s="99">
        <f t="shared" si="33"/>
        <v>131.83688281723667</v>
      </c>
    </row>
    <row r="82" spans="2:28" x14ac:dyDescent="0.3"/>
    <row r="84" spans="2:28" s="124" customFormat="1" ht="18" customHeight="1" x14ac:dyDescent="0.3">
      <c r="B84" s="234" t="s">
        <v>143</v>
      </c>
      <c r="C84" s="234"/>
      <c r="D84" s="234"/>
      <c r="E84" s="234"/>
      <c r="F84" s="234"/>
      <c r="G84" s="234"/>
      <c r="H84" s="234"/>
      <c r="I84" s="234"/>
      <c r="J84" s="234"/>
      <c r="K84" s="234"/>
      <c r="L84" s="234"/>
      <c r="M84" s="234"/>
      <c r="N84" s="234"/>
      <c r="O84" s="234"/>
      <c r="P84" s="234"/>
      <c r="Q84" s="234"/>
      <c r="R84" s="234"/>
      <c r="S84" s="234"/>
      <c r="T84" s="234"/>
      <c r="U84" s="234"/>
      <c r="V84" s="234"/>
      <c r="W84" s="234"/>
    </row>
    <row r="85" spans="2:28" s="124" customFormat="1" ht="18" customHeight="1" x14ac:dyDescent="0.3">
      <c r="B85" s="125" t="s">
        <v>71</v>
      </c>
      <c r="C85" s="125"/>
      <c r="D85" s="125"/>
      <c r="E85" s="125"/>
      <c r="F85" s="125"/>
      <c r="G85" s="125"/>
      <c r="H85" s="125"/>
      <c r="I85" s="125"/>
      <c r="J85" s="125"/>
      <c r="K85" s="125"/>
      <c r="L85" s="125"/>
      <c r="M85" s="125"/>
      <c r="N85" s="125"/>
      <c r="O85" s="126"/>
      <c r="AB85" s="192"/>
    </row>
    <row r="86" spans="2:28" s="124" customFormat="1" ht="18" customHeight="1" x14ac:dyDescent="0.3">
      <c r="B86" s="234" t="s">
        <v>70</v>
      </c>
      <c r="C86" s="234"/>
      <c r="D86" s="234"/>
      <c r="E86" s="234"/>
      <c r="F86" s="234"/>
      <c r="G86" s="234"/>
      <c r="H86" s="234"/>
      <c r="I86" s="234"/>
      <c r="J86" s="234"/>
      <c r="K86" s="234"/>
      <c r="L86" s="234"/>
      <c r="M86" s="234"/>
      <c r="N86" s="234"/>
      <c r="O86" s="126"/>
    </row>
    <row r="87" spans="2:28" s="124" customFormat="1" ht="18" customHeight="1" x14ac:dyDescent="0.3">
      <c r="B87" s="234" t="s">
        <v>126</v>
      </c>
      <c r="C87" s="234"/>
      <c r="D87" s="234"/>
      <c r="E87" s="234"/>
      <c r="F87" s="234"/>
      <c r="G87" s="234"/>
      <c r="H87" s="234"/>
      <c r="I87" s="234"/>
      <c r="J87" s="234"/>
      <c r="K87" s="234"/>
      <c r="L87" s="234"/>
      <c r="M87" s="234"/>
      <c r="N87" s="234"/>
      <c r="O87" s="234"/>
      <c r="P87" s="234"/>
      <c r="Q87" s="234"/>
      <c r="R87" s="234"/>
      <c r="S87" s="234"/>
      <c r="T87" s="234"/>
      <c r="U87" s="234"/>
      <c r="V87" s="234"/>
      <c r="W87" s="234"/>
    </row>
    <row r="88" spans="2:28" x14ac:dyDescent="0.3">
      <c r="B88" s="236" t="s">
        <v>148</v>
      </c>
      <c r="C88" s="236"/>
      <c r="D88" s="236"/>
      <c r="E88" s="236"/>
      <c r="F88" s="236"/>
      <c r="G88" s="236"/>
      <c r="H88" s="236"/>
      <c r="I88" s="236"/>
      <c r="J88" s="236"/>
      <c r="K88" s="236"/>
      <c r="L88" s="236"/>
      <c r="M88" s="236"/>
      <c r="N88" s="43"/>
      <c r="O88" s="42"/>
    </row>
    <row r="89" spans="2:28" ht="27" customHeight="1" x14ac:dyDescent="0.3">
      <c r="B89" s="235" t="s">
        <v>144</v>
      </c>
      <c r="C89" s="235"/>
      <c r="D89" s="235"/>
      <c r="E89" s="235"/>
      <c r="F89" s="235"/>
      <c r="G89" s="235"/>
      <c r="H89" s="235"/>
      <c r="I89" s="235"/>
      <c r="J89" s="235"/>
      <c r="K89" s="235"/>
      <c r="L89" s="235"/>
      <c r="M89" s="235"/>
      <c r="N89" s="235"/>
      <c r="O89" s="43"/>
    </row>
    <row r="90" spans="2:28" x14ac:dyDescent="0.3">
      <c r="B90" s="144" t="s">
        <v>136</v>
      </c>
      <c r="C90" s="145"/>
      <c r="D90" s="145"/>
      <c r="E90" s="145"/>
      <c r="F90" s="145"/>
      <c r="G90" s="145"/>
      <c r="H90" s="145"/>
      <c r="I90" s="145"/>
      <c r="J90" s="145"/>
      <c r="K90" s="145"/>
      <c r="L90" s="145"/>
      <c r="M90" s="145"/>
      <c r="N90" s="145"/>
      <c r="O90" s="145"/>
      <c r="P90" s="145"/>
      <c r="Q90" s="145"/>
      <c r="R90" s="145"/>
      <c r="S90" s="145"/>
      <c r="T90" s="145"/>
      <c r="U90" s="145"/>
      <c r="V90" s="145"/>
      <c r="W90" s="145"/>
    </row>
  </sheetData>
  <sheetProtection formatCells="0" formatColumns="0" formatRows="0"/>
  <mergeCells count="8">
    <mergeCell ref="B4:AA4"/>
    <mergeCell ref="B3:AA3"/>
    <mergeCell ref="B2:AA2"/>
    <mergeCell ref="B84:W84"/>
    <mergeCell ref="B89:N89"/>
    <mergeCell ref="B86:N86"/>
    <mergeCell ref="B88:M88"/>
    <mergeCell ref="B87:W87"/>
  </mergeCells>
  <hyperlinks>
    <hyperlink ref="B90" location="CONTENIDO!A1" display="CONTENIDO" xr:uid="{D90A9EC1-DF4E-47BA-BCE4-C8D92EFFEFB1}"/>
  </hyperlinks>
  <pageMargins left="0.7" right="0.7" top="0.75" bottom="0.75" header="0.3" footer="0.3"/>
  <pageSetup orientation="portrait" r:id="rId1"/>
  <headerFooter>
    <oddFooter>&amp;C&amp;1#&amp;"Calibri"&amp;10&amp;K000000Uso Interno</oddFooter>
  </headerFooter>
  <ignoredErrors>
    <ignoredError sqref="Z78 C76:U77 D75:U75 C79:X79 D78:X78 Y7:AA7 V75:X75 V76:X77 Y76:AB77 Y75:AB75 V74:Y74 C74:U74 AA74:AB74" unlocked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rgb="FF92D050"/>
  </sheetPr>
  <dimension ref="A1:WVN94"/>
  <sheetViews>
    <sheetView showGridLines="0" zoomScale="54" zoomScaleNormal="54" workbookViewId="0">
      <pane xSplit="2" ySplit="7" topLeftCell="C8" activePane="bottomRight" state="frozen"/>
      <selection pane="topRight" activeCell="C1" sqref="C1"/>
      <selection pane="bottomLeft" activeCell="A8" sqref="A8"/>
      <selection pane="bottomRight" activeCell="X87" sqref="X87"/>
    </sheetView>
  </sheetViews>
  <sheetFormatPr baseColWidth="10" defaultColWidth="0" defaultRowHeight="0" customHeight="1" zeroHeight="1" x14ac:dyDescent="0.35"/>
  <cols>
    <col min="1" max="1" width="2.83203125" style="16" customWidth="1"/>
    <col min="2" max="2" width="48.6640625" style="16" customWidth="1"/>
    <col min="3" max="3" width="13.1640625" style="16" customWidth="1"/>
    <col min="4" max="6" width="11.9140625" style="16" customWidth="1"/>
    <col min="7" max="7" width="12.58203125" style="16" customWidth="1"/>
    <col min="8" max="8" width="13" style="16" customWidth="1"/>
    <col min="9" max="9" width="12.9140625" style="16" customWidth="1"/>
    <col min="10" max="10" width="12.58203125" style="16" customWidth="1"/>
    <col min="11" max="11" width="12.5" style="16" customWidth="1"/>
    <col min="12" max="12" width="12.9140625" style="16" customWidth="1"/>
    <col min="13" max="13" width="13" style="16" customWidth="1"/>
    <col min="14" max="14" width="13.08203125" style="16" customWidth="1"/>
    <col min="15" max="15" width="13" style="16" customWidth="1"/>
    <col min="16" max="16" width="12.6640625" style="47" customWidth="1"/>
    <col min="17" max="17" width="14" style="16" customWidth="1"/>
    <col min="18" max="18" width="15.9140625" style="16" customWidth="1"/>
    <col min="19" max="20" width="15.6640625" style="16" customWidth="1"/>
    <col min="21" max="23" width="15.9140625" style="16" customWidth="1"/>
    <col min="24" max="24" width="13.4140625" style="16" bestFit="1" customWidth="1"/>
    <col min="25" max="25" width="13.4140625" style="16" customWidth="1"/>
    <col min="26" max="28" width="15.4140625" style="16" customWidth="1"/>
    <col min="29" max="29" width="11" style="16" customWidth="1"/>
    <col min="30" max="260" width="11" style="16" hidden="1"/>
    <col min="261" max="261" width="36.4140625" style="16" hidden="1"/>
    <col min="262" max="516" width="11" style="16" hidden="1"/>
    <col min="517" max="517" width="36.4140625" style="16" hidden="1"/>
    <col min="518" max="772" width="11" style="16" hidden="1"/>
    <col min="773" max="773" width="36.4140625" style="16" hidden="1"/>
    <col min="774" max="1028" width="11" style="16" hidden="1"/>
    <col min="1029" max="1029" width="36.4140625" style="16" hidden="1"/>
    <col min="1030" max="1284" width="11" style="16" hidden="1"/>
    <col min="1285" max="1285" width="36.4140625" style="16" hidden="1"/>
    <col min="1286" max="1540" width="11" style="16" hidden="1"/>
    <col min="1541" max="1541" width="36.4140625" style="16" hidden="1"/>
    <col min="1542" max="1796" width="11" style="16" hidden="1"/>
    <col min="1797" max="1797" width="36.4140625" style="16" hidden="1"/>
    <col min="1798" max="2052" width="11" style="16" hidden="1"/>
    <col min="2053" max="2053" width="36.4140625" style="16" hidden="1"/>
    <col min="2054" max="2308" width="11" style="16" hidden="1"/>
    <col min="2309" max="2309" width="36.4140625" style="16" hidden="1"/>
    <col min="2310" max="2564" width="11" style="16" hidden="1"/>
    <col min="2565" max="2565" width="36.4140625" style="16" hidden="1"/>
    <col min="2566" max="2820" width="11" style="16" hidden="1"/>
    <col min="2821" max="2821" width="36.4140625" style="16" hidden="1"/>
    <col min="2822" max="3076" width="11" style="16" hidden="1"/>
    <col min="3077" max="3077" width="36.4140625" style="16" hidden="1"/>
    <col min="3078" max="3332" width="11" style="16" hidden="1"/>
    <col min="3333" max="3333" width="36.4140625" style="16" hidden="1"/>
    <col min="3334" max="3588" width="11" style="16" hidden="1"/>
    <col min="3589" max="3589" width="36.4140625" style="16" hidden="1"/>
    <col min="3590" max="3844" width="11" style="16" hidden="1"/>
    <col min="3845" max="3845" width="36.4140625" style="16" hidden="1"/>
    <col min="3846" max="4100" width="11" style="16" hidden="1"/>
    <col min="4101" max="4101" width="36.4140625" style="16" hidden="1"/>
    <col min="4102" max="4356" width="11" style="16" hidden="1"/>
    <col min="4357" max="4357" width="36.4140625" style="16" hidden="1"/>
    <col min="4358" max="4612" width="11" style="16" hidden="1"/>
    <col min="4613" max="4613" width="36.4140625" style="16" hidden="1"/>
    <col min="4614" max="4868" width="11" style="16" hidden="1"/>
    <col min="4869" max="4869" width="36.4140625" style="16" hidden="1"/>
    <col min="4870" max="5124" width="11" style="16" hidden="1"/>
    <col min="5125" max="5125" width="36.4140625" style="16" hidden="1"/>
    <col min="5126" max="5380" width="11" style="16" hidden="1"/>
    <col min="5381" max="5381" width="36.4140625" style="16" hidden="1"/>
    <col min="5382" max="5636" width="11" style="16" hidden="1"/>
    <col min="5637" max="5637" width="36.4140625" style="16" hidden="1"/>
    <col min="5638" max="5892" width="11" style="16" hidden="1"/>
    <col min="5893" max="5893" width="36.4140625" style="16" hidden="1"/>
    <col min="5894" max="6148" width="11" style="16" hidden="1"/>
    <col min="6149" max="6149" width="36.4140625" style="16" hidden="1"/>
    <col min="6150" max="6404" width="11" style="16" hidden="1"/>
    <col min="6405" max="6405" width="36.4140625" style="16" hidden="1"/>
    <col min="6406" max="6660" width="11" style="16" hidden="1"/>
    <col min="6661" max="6661" width="36.4140625" style="16" hidden="1"/>
    <col min="6662" max="6916" width="11" style="16" hidden="1"/>
    <col min="6917" max="6917" width="36.4140625" style="16" hidden="1"/>
    <col min="6918" max="7172" width="11" style="16" hidden="1"/>
    <col min="7173" max="7173" width="36.4140625" style="16" hidden="1"/>
    <col min="7174" max="7428" width="11" style="16" hidden="1"/>
    <col min="7429" max="7429" width="36.4140625" style="16" hidden="1"/>
    <col min="7430" max="7684" width="11" style="16" hidden="1"/>
    <col min="7685" max="7685" width="36.4140625" style="16" hidden="1"/>
    <col min="7686" max="7940" width="11" style="16" hidden="1"/>
    <col min="7941" max="7941" width="36.4140625" style="16" hidden="1"/>
    <col min="7942" max="8196" width="11" style="16" hidden="1"/>
    <col min="8197" max="8197" width="36.4140625" style="16" hidden="1"/>
    <col min="8198" max="8452" width="11" style="16" hidden="1"/>
    <col min="8453" max="8453" width="36.4140625" style="16" hidden="1"/>
    <col min="8454" max="8708" width="11" style="16" hidden="1"/>
    <col min="8709" max="8709" width="36.4140625" style="16" hidden="1"/>
    <col min="8710" max="8964" width="11" style="16" hidden="1"/>
    <col min="8965" max="8965" width="36.4140625" style="16" hidden="1"/>
    <col min="8966" max="9220" width="11" style="16" hidden="1"/>
    <col min="9221" max="9221" width="36.4140625" style="16" hidden="1"/>
    <col min="9222" max="9476" width="11" style="16" hidden="1"/>
    <col min="9477" max="9477" width="36.4140625" style="16" hidden="1"/>
    <col min="9478" max="9732" width="11" style="16" hidden="1"/>
    <col min="9733" max="9733" width="36.4140625" style="16" hidden="1"/>
    <col min="9734" max="9988" width="11" style="16" hidden="1"/>
    <col min="9989" max="9989" width="36.4140625" style="16" hidden="1"/>
    <col min="9990" max="10244" width="11" style="16" hidden="1"/>
    <col min="10245" max="10245" width="36.4140625" style="16" hidden="1"/>
    <col min="10246" max="10500" width="11" style="16" hidden="1"/>
    <col min="10501" max="10501" width="36.4140625" style="16" hidden="1"/>
    <col min="10502" max="10756" width="11" style="16" hidden="1"/>
    <col min="10757" max="10757" width="36.4140625" style="16" hidden="1"/>
    <col min="10758" max="11012" width="11" style="16" hidden="1"/>
    <col min="11013" max="11013" width="36.4140625" style="16" hidden="1"/>
    <col min="11014" max="11268" width="11" style="16" hidden="1"/>
    <col min="11269" max="11269" width="36.4140625" style="16" hidden="1"/>
    <col min="11270" max="11524" width="11" style="16" hidden="1"/>
    <col min="11525" max="11525" width="36.4140625" style="16" hidden="1"/>
    <col min="11526" max="11780" width="11" style="16" hidden="1"/>
    <col min="11781" max="11781" width="36.4140625" style="16" hidden="1"/>
    <col min="11782" max="12036" width="11" style="16" hidden="1"/>
    <col min="12037" max="12037" width="36.4140625" style="16" hidden="1"/>
    <col min="12038" max="12292" width="11" style="16" hidden="1"/>
    <col min="12293" max="12293" width="36.4140625" style="16" hidden="1"/>
    <col min="12294" max="12548" width="11" style="16" hidden="1"/>
    <col min="12549" max="12549" width="36.4140625" style="16" hidden="1"/>
    <col min="12550" max="12804" width="11" style="16" hidden="1"/>
    <col min="12805" max="12805" width="36.4140625" style="16" hidden="1"/>
    <col min="12806" max="13060" width="11" style="16" hidden="1"/>
    <col min="13061" max="13061" width="36.4140625" style="16" hidden="1"/>
    <col min="13062" max="13316" width="11" style="16" hidden="1"/>
    <col min="13317" max="13317" width="36.4140625" style="16" hidden="1"/>
    <col min="13318" max="13572" width="11" style="16" hidden="1"/>
    <col min="13573" max="13573" width="36.4140625" style="16" hidden="1"/>
    <col min="13574" max="13828" width="11" style="16" hidden="1"/>
    <col min="13829" max="13829" width="36.4140625" style="16" hidden="1"/>
    <col min="13830" max="14084" width="11" style="16" hidden="1"/>
    <col min="14085" max="14085" width="36.4140625" style="16" hidden="1"/>
    <col min="14086" max="14340" width="11" style="16" hidden="1"/>
    <col min="14341" max="14341" width="36.4140625" style="16" hidden="1"/>
    <col min="14342" max="14596" width="11" style="16" hidden="1"/>
    <col min="14597" max="14597" width="36.4140625" style="16" hidden="1"/>
    <col min="14598" max="14852" width="11" style="16" hidden="1"/>
    <col min="14853" max="14853" width="36.4140625" style="16" hidden="1"/>
    <col min="14854" max="15108" width="11" style="16" hidden="1"/>
    <col min="15109" max="15109" width="36.4140625" style="16" hidden="1"/>
    <col min="15110" max="15364" width="11" style="16" hidden="1"/>
    <col min="15365" max="15365" width="36.4140625" style="16" hidden="1"/>
    <col min="15366" max="15620" width="11" style="16" hidden="1"/>
    <col min="15621" max="15621" width="36.4140625" style="16" hidden="1"/>
    <col min="15622" max="15876" width="11" style="16" hidden="1"/>
    <col min="15877" max="15877" width="36.4140625" style="16" hidden="1"/>
    <col min="15878" max="16132" width="11" style="16" hidden="1"/>
    <col min="16133" max="16134" width="36.4140625" style="16" hidden="1"/>
    <col min="16135" max="16384" width="11" style="16" hidden="1"/>
  </cols>
  <sheetData>
    <row r="1" spans="2:29" ht="18" x14ac:dyDescent="0.3">
      <c r="B1" s="232" t="s">
        <v>82</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185"/>
    </row>
    <row r="2" spans="2:29" ht="19.5" customHeight="1" x14ac:dyDescent="0.3">
      <c r="B2" s="237" t="s">
        <v>135</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row>
    <row r="3" spans="2:29" ht="19.5" customHeight="1" x14ac:dyDescent="0.3">
      <c r="B3" s="232" t="s">
        <v>150</v>
      </c>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row>
    <row r="4" spans="2:29" ht="16.5" customHeight="1" x14ac:dyDescent="0.3">
      <c r="B4" s="240" t="s">
        <v>59</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85"/>
    </row>
    <row r="5" spans="2:29" ht="15" customHeight="1" x14ac:dyDescent="0.35">
      <c r="B5" s="85"/>
      <c r="C5" s="85"/>
      <c r="D5" s="85"/>
      <c r="E5" s="85"/>
      <c r="F5" s="85"/>
      <c r="G5" s="85"/>
      <c r="H5" s="85"/>
      <c r="I5" s="85"/>
      <c r="J5" s="85"/>
      <c r="K5" s="85"/>
      <c r="L5" s="85"/>
      <c r="M5" s="85"/>
      <c r="N5" s="85"/>
      <c r="O5" s="46"/>
      <c r="Q5" s="45"/>
      <c r="R5" s="45"/>
      <c r="S5" s="45"/>
      <c r="T5" s="45"/>
      <c r="U5" s="45"/>
      <c r="V5" s="45"/>
      <c r="W5" s="45"/>
      <c r="X5" s="45"/>
      <c r="Y5" s="45"/>
      <c r="Z5" s="45"/>
      <c r="AA5" s="45"/>
      <c r="AB5" s="45"/>
    </row>
    <row r="6" spans="2:29" ht="14" x14ac:dyDescent="0.3">
      <c r="B6" s="238" t="s">
        <v>22</v>
      </c>
      <c r="C6" s="238">
        <v>2000</v>
      </c>
      <c r="D6" s="238">
        <v>2001</v>
      </c>
      <c r="E6" s="238">
        <v>2002</v>
      </c>
      <c r="F6" s="238">
        <v>2003</v>
      </c>
      <c r="G6" s="238">
        <v>2004</v>
      </c>
      <c r="H6" s="238">
        <v>2005</v>
      </c>
      <c r="I6" s="238">
        <v>2006</v>
      </c>
      <c r="J6" s="238">
        <v>2007</v>
      </c>
      <c r="K6" s="238">
        <v>2008</v>
      </c>
      <c r="L6" s="238">
        <v>2009</v>
      </c>
      <c r="M6" s="238">
        <v>2010</v>
      </c>
      <c r="N6" s="238">
        <v>2011</v>
      </c>
      <c r="O6" s="238">
        <v>2012</v>
      </c>
      <c r="P6" s="238">
        <v>2013</v>
      </c>
      <c r="Q6" s="238">
        <v>2014</v>
      </c>
      <c r="R6" s="238">
        <v>2015</v>
      </c>
      <c r="S6" s="238">
        <v>2016</v>
      </c>
      <c r="T6" s="238">
        <v>2017</v>
      </c>
      <c r="U6" s="238">
        <v>2018</v>
      </c>
      <c r="V6" s="238">
        <v>2019</v>
      </c>
      <c r="W6" s="238">
        <v>2020</v>
      </c>
      <c r="X6" s="239">
        <v>2021</v>
      </c>
      <c r="Y6" s="239">
        <v>2022</v>
      </c>
      <c r="Z6" s="238">
        <v>2023</v>
      </c>
      <c r="AA6" s="239">
        <v>2024</v>
      </c>
      <c r="AB6" s="238">
        <v>2025</v>
      </c>
    </row>
    <row r="7" spans="2:29" ht="14" x14ac:dyDescent="0.3">
      <c r="B7" s="238"/>
      <c r="C7" s="238"/>
      <c r="D7" s="238"/>
      <c r="E7" s="238"/>
      <c r="F7" s="238"/>
      <c r="G7" s="238"/>
      <c r="H7" s="238"/>
      <c r="I7" s="238"/>
      <c r="J7" s="238"/>
      <c r="K7" s="238"/>
      <c r="L7" s="238"/>
      <c r="M7" s="238"/>
      <c r="N7" s="238"/>
      <c r="O7" s="238"/>
      <c r="P7" s="238"/>
      <c r="Q7" s="238"/>
      <c r="R7" s="238"/>
      <c r="S7" s="238"/>
      <c r="T7" s="238"/>
      <c r="U7" s="238"/>
      <c r="V7" s="238"/>
      <c r="W7" s="238"/>
      <c r="X7" s="239"/>
      <c r="Y7" s="239"/>
      <c r="Z7" s="238"/>
      <c r="AA7" s="239"/>
      <c r="AB7" s="238"/>
    </row>
    <row r="8" spans="2:29" ht="17.25" customHeight="1" x14ac:dyDescent="0.3">
      <c r="B8" s="24" t="s">
        <v>90</v>
      </c>
      <c r="C8" s="105"/>
      <c r="D8" s="105"/>
      <c r="E8" s="105"/>
      <c r="F8" s="105"/>
      <c r="G8" s="107"/>
      <c r="H8" s="105"/>
      <c r="I8" s="105"/>
      <c r="J8" s="105"/>
      <c r="K8" s="105"/>
      <c r="L8" s="105"/>
      <c r="M8" s="105"/>
      <c r="N8" s="105"/>
      <c r="O8" s="105"/>
      <c r="P8" s="105"/>
      <c r="Q8" s="105"/>
      <c r="R8" s="105">
        <v>0.76643071549999997</v>
      </c>
      <c r="S8" s="105">
        <v>4.1908110984200002</v>
      </c>
      <c r="T8" s="105">
        <v>10.691497428130004</v>
      </c>
      <c r="U8" s="105">
        <v>25.5632546978308</v>
      </c>
      <c r="V8" s="105">
        <v>80.553328145496394</v>
      </c>
      <c r="W8" s="105">
        <v>711.42954247280568</v>
      </c>
      <c r="X8" s="105">
        <f t="shared" ref="X8" si="0">X9</f>
        <v>2697.2252927876698</v>
      </c>
      <c r="Y8" s="105">
        <v>4335.1919402491385</v>
      </c>
      <c r="Z8" s="105">
        <v>5915.4908547892855</v>
      </c>
      <c r="AA8" s="105">
        <v>7548.9272891556648</v>
      </c>
      <c r="AB8" s="105">
        <v>8852.3266349634341</v>
      </c>
      <c r="AC8" s="182"/>
    </row>
    <row r="9" spans="2:29" ht="17.25" customHeight="1" x14ac:dyDescent="0.3">
      <c r="B9" s="26" t="s">
        <v>16</v>
      </c>
      <c r="C9" s="106"/>
      <c r="D9" s="106"/>
      <c r="E9" s="106"/>
      <c r="F9" s="106"/>
      <c r="G9" s="109"/>
      <c r="H9" s="106"/>
      <c r="I9" s="106"/>
      <c r="J9" s="106"/>
      <c r="K9" s="106"/>
      <c r="L9" s="106"/>
      <c r="M9" s="106"/>
      <c r="N9" s="106"/>
      <c r="O9" s="106"/>
      <c r="P9" s="106"/>
      <c r="Q9" s="106"/>
      <c r="R9" s="106">
        <v>0.76643071549999997</v>
      </c>
      <c r="S9" s="106">
        <v>4.1908110984200002</v>
      </c>
      <c r="T9" s="106">
        <v>10.691497428130004</v>
      </c>
      <c r="U9" s="106">
        <v>25.5632546978308</v>
      </c>
      <c r="V9" s="106">
        <v>80.553328145496394</v>
      </c>
      <c r="W9" s="106">
        <v>711.42954247280568</v>
      </c>
      <c r="X9" s="106">
        <v>2697.2252927876698</v>
      </c>
      <c r="Y9" s="106">
        <v>4335.1919402491385</v>
      </c>
      <c r="Z9" s="106">
        <v>5915.4908547892855</v>
      </c>
      <c r="AA9" s="106">
        <v>7548.9272891556648</v>
      </c>
      <c r="AB9" s="106">
        <v>8852.3266349634341</v>
      </c>
      <c r="AC9" s="182"/>
    </row>
    <row r="10" spans="2:29" ht="14" x14ac:dyDescent="0.3">
      <c r="B10" s="17" t="s">
        <v>23</v>
      </c>
      <c r="C10" s="101"/>
      <c r="D10" s="102">
        <v>223.53844029350066</v>
      </c>
      <c r="E10" s="102">
        <v>513.38800170810941</v>
      </c>
      <c r="F10" s="102">
        <v>928.7159692664635</v>
      </c>
      <c r="G10" s="102">
        <v>1325.5808785139484</v>
      </c>
      <c r="H10" s="102">
        <v>1796.4210458697794</v>
      </c>
      <c r="I10" s="102">
        <v>2461.7670243813982</v>
      </c>
      <c r="J10" s="102">
        <v>3285.269931941496</v>
      </c>
      <c r="K10" s="102">
        <v>4486.3502786434465</v>
      </c>
      <c r="L10" s="102">
        <v>5919.6364181056397</v>
      </c>
      <c r="M10" s="102">
        <v>7103.2984070338798</v>
      </c>
      <c r="N10" s="102">
        <v>8150.3930931162804</v>
      </c>
      <c r="O10" s="102">
        <v>9596.6654466630498</v>
      </c>
      <c r="P10" s="102">
        <v>11344.732137060986</v>
      </c>
      <c r="Q10" s="102">
        <v>12995.584604656498</v>
      </c>
      <c r="R10" s="102">
        <v>14594.411730207126</v>
      </c>
      <c r="S10" s="102">
        <v>16240.120677007026</v>
      </c>
      <c r="T10" s="102">
        <v>17484.250350385086</v>
      </c>
      <c r="U10" s="102">
        <v>17803.236823375522</v>
      </c>
      <c r="V10" s="102">
        <v>19123.876518068853</v>
      </c>
      <c r="W10" s="102">
        <v>19827.411992974321</v>
      </c>
      <c r="X10" s="102">
        <f t="shared" ref="X10" si="1">SUM(X11:X12)</f>
        <v>21722.999245072468</v>
      </c>
      <c r="Y10" s="102">
        <v>24176.172152876956</v>
      </c>
      <c r="Z10" s="102">
        <v>25172.749896954032</v>
      </c>
      <c r="AA10" s="102">
        <v>25623.108363333155</v>
      </c>
      <c r="AB10" s="102">
        <v>26425.971308016702</v>
      </c>
    </row>
    <row r="11" spans="2:29" ht="17.25" customHeight="1" x14ac:dyDescent="0.3">
      <c r="B11" s="20" t="s">
        <v>16</v>
      </c>
      <c r="C11" s="103"/>
      <c r="D11" s="104">
        <v>220.43749143822998</v>
      </c>
      <c r="E11" s="104">
        <v>500.56385322916003</v>
      </c>
      <c r="F11" s="104">
        <v>869.82638423140986</v>
      </c>
      <c r="G11" s="104">
        <v>1210.2093590368202</v>
      </c>
      <c r="H11" s="104">
        <v>1604.9192939115699</v>
      </c>
      <c r="I11" s="104">
        <v>2174.6140694801297</v>
      </c>
      <c r="J11" s="104">
        <v>2872.7663068246502</v>
      </c>
      <c r="K11" s="104">
        <v>3829.7653426056891</v>
      </c>
      <c r="L11" s="104">
        <v>5053.0326403171193</v>
      </c>
      <c r="M11" s="104">
        <v>6080.3039831922997</v>
      </c>
      <c r="N11" s="104">
        <v>6983.7022565504003</v>
      </c>
      <c r="O11" s="104">
        <v>8081.3244493598495</v>
      </c>
      <c r="P11" s="104">
        <v>9658.7405996809084</v>
      </c>
      <c r="Q11" s="104">
        <v>10859.837268134912</v>
      </c>
      <c r="R11" s="104">
        <v>12127.324642949216</v>
      </c>
      <c r="S11" s="104">
        <v>13277.8628054356</v>
      </c>
      <c r="T11" s="104">
        <v>13988.619616976781</v>
      </c>
      <c r="U11" s="104">
        <v>14003.199738416501</v>
      </c>
      <c r="V11" s="104">
        <v>15194.652369112971</v>
      </c>
      <c r="W11" s="104">
        <v>15994.28150681849</v>
      </c>
      <c r="X11" s="104">
        <v>17023.039877221192</v>
      </c>
      <c r="Y11" s="104">
        <v>18295.001292954104</v>
      </c>
      <c r="Z11" s="104">
        <v>19873.434424434865</v>
      </c>
      <c r="AA11" s="104">
        <v>20239.982254327449</v>
      </c>
      <c r="AB11" s="104">
        <v>20898.221811186293</v>
      </c>
    </row>
    <row r="12" spans="2:29" ht="17.25" customHeight="1" x14ac:dyDescent="0.3">
      <c r="B12" s="20" t="s">
        <v>17</v>
      </c>
      <c r="C12" s="103"/>
      <c r="D12" s="104">
        <v>3.1009488552706621</v>
      </c>
      <c r="E12" s="104">
        <v>12.824148478949345</v>
      </c>
      <c r="F12" s="104">
        <v>58.889585035053678</v>
      </c>
      <c r="G12" s="104">
        <v>115.37151947712812</v>
      </c>
      <c r="H12" s="104">
        <v>191.5017519582095</v>
      </c>
      <c r="I12" s="104">
        <v>287.15295490126863</v>
      </c>
      <c r="J12" s="104">
        <v>412.50362511684602</v>
      </c>
      <c r="K12" s="104">
        <v>656.58493603775776</v>
      </c>
      <c r="L12" s="104">
        <v>866.60377778852035</v>
      </c>
      <c r="M12" s="104">
        <v>1022.99442384158</v>
      </c>
      <c r="N12" s="104">
        <v>1166.6908365658799</v>
      </c>
      <c r="O12" s="104">
        <v>1515.3409973031999</v>
      </c>
      <c r="P12" s="104">
        <v>1685.9915373800768</v>
      </c>
      <c r="Q12" s="104">
        <v>2135.747336521586</v>
      </c>
      <c r="R12" s="104">
        <v>2467.0870872579117</v>
      </c>
      <c r="S12" s="104">
        <v>2962.2578715714262</v>
      </c>
      <c r="T12" s="104">
        <v>3495.6307334083044</v>
      </c>
      <c r="U12" s="104">
        <v>3800.0370849590249</v>
      </c>
      <c r="V12" s="104">
        <v>3929.224148955881</v>
      </c>
      <c r="W12" s="104">
        <v>3833.1304228784661</v>
      </c>
      <c r="X12" s="104">
        <v>4699.9593678512774</v>
      </c>
      <c r="Y12" s="104">
        <v>5881.1641252492673</v>
      </c>
      <c r="Z12" s="104">
        <v>5299.3145994219049</v>
      </c>
      <c r="AA12" s="104">
        <v>5383.1261090057087</v>
      </c>
      <c r="AB12" s="104">
        <v>5527.749496830409</v>
      </c>
    </row>
    <row r="13" spans="2:29" ht="17.25" customHeight="1" x14ac:dyDescent="0.3">
      <c r="B13" s="20" t="s">
        <v>18</v>
      </c>
      <c r="C13" s="103"/>
      <c r="D13" s="104"/>
      <c r="E13" s="104"/>
      <c r="F13" s="104"/>
      <c r="G13" s="104"/>
      <c r="H13" s="104"/>
      <c r="I13" s="104"/>
      <c r="J13" s="104"/>
      <c r="K13" s="104"/>
      <c r="L13" s="104"/>
      <c r="M13" s="104"/>
      <c r="N13" s="104"/>
      <c r="O13" s="104"/>
      <c r="P13" s="104"/>
      <c r="Q13" s="104"/>
      <c r="R13" s="104"/>
      <c r="S13" s="104"/>
      <c r="T13" s="104"/>
      <c r="U13" s="104"/>
      <c r="V13" s="104"/>
      <c r="W13" s="104">
        <v>0</v>
      </c>
      <c r="X13" s="104">
        <v>0</v>
      </c>
      <c r="Y13" s="104">
        <v>0</v>
      </c>
      <c r="Z13" s="104">
        <v>8.7309726000000002E-4</v>
      </c>
      <c r="AA13" s="104">
        <v>0</v>
      </c>
      <c r="AB13" s="104">
        <v>0</v>
      </c>
    </row>
    <row r="14" spans="2:29" ht="14" x14ac:dyDescent="0.3">
      <c r="B14" s="24" t="s">
        <v>24</v>
      </c>
      <c r="C14" s="105">
        <v>9319.5838156050595</v>
      </c>
      <c r="D14" s="105">
        <v>8365.8573774327106</v>
      </c>
      <c r="E14" s="105">
        <v>8516.9811805351346</v>
      </c>
      <c r="F14" s="105">
        <v>8412.4710689590938</v>
      </c>
      <c r="G14" s="105">
        <v>9383.4698198459537</v>
      </c>
      <c r="H14" s="105">
        <v>10015.051054584117</v>
      </c>
      <c r="I14" s="105">
        <v>11940.326052701055</v>
      </c>
      <c r="J14" s="105">
        <v>13541.747938618684</v>
      </c>
      <c r="K14" s="105">
        <v>13439.705816034386</v>
      </c>
      <c r="L14" s="105">
        <v>10148.930875272918</v>
      </c>
      <c r="M14" s="105">
        <v>9099.60847746945</v>
      </c>
      <c r="N14" s="105">
        <v>8487.6755292763646</v>
      </c>
      <c r="O14" s="105">
        <v>7823.1384611405492</v>
      </c>
      <c r="P14" s="105">
        <v>7145.4391581736136</v>
      </c>
      <c r="Q14" s="105">
        <v>7077.4959754606443</v>
      </c>
      <c r="R14" s="105">
        <v>6730.2175114685315</v>
      </c>
      <c r="S14" s="105">
        <v>6094.1285804523604</v>
      </c>
      <c r="T14" s="105">
        <v>4895.8766300693251</v>
      </c>
      <c r="U14" s="105">
        <v>3280.8543794932616</v>
      </c>
      <c r="V14" s="105">
        <v>2675.3246158647285</v>
      </c>
      <c r="W14" s="105">
        <v>1757.4902683831128</v>
      </c>
      <c r="X14" s="105">
        <f t="shared" ref="X14" si="2">SUM(X15:X16)</f>
        <v>1671.9240228148401</v>
      </c>
      <c r="Y14" s="105">
        <v>1607.5560231454706</v>
      </c>
      <c r="Z14" s="105">
        <v>1382.5282288723008</v>
      </c>
      <c r="AA14" s="105">
        <v>1079.351832309691</v>
      </c>
      <c r="AB14" s="105">
        <v>941.41272605636175</v>
      </c>
    </row>
    <row r="15" spans="2:29" ht="17.25" customHeight="1" x14ac:dyDescent="0.3">
      <c r="B15" s="26" t="s">
        <v>16</v>
      </c>
      <c r="C15" s="106">
        <v>7201.6260521114709</v>
      </c>
      <c r="D15" s="106">
        <v>6616.6043937660916</v>
      </c>
      <c r="E15" s="106">
        <v>6462.1946321678188</v>
      </c>
      <c r="F15" s="106">
        <v>6203.3795085443489</v>
      </c>
      <c r="G15" s="106">
        <v>6426.6596093145417</v>
      </c>
      <c r="H15" s="106">
        <v>6452.053253060566</v>
      </c>
      <c r="I15" s="106">
        <v>7308.2740229905985</v>
      </c>
      <c r="J15" s="106">
        <v>8156.4353384354381</v>
      </c>
      <c r="K15" s="106">
        <v>8165.9886745573785</v>
      </c>
      <c r="L15" s="106">
        <v>6083.3016172830858</v>
      </c>
      <c r="M15" s="106">
        <v>5445.1829883769879</v>
      </c>
      <c r="N15" s="106">
        <v>5255.4438148112704</v>
      </c>
      <c r="O15" s="106">
        <v>4622.4210914733785</v>
      </c>
      <c r="P15" s="106">
        <v>4263.5124849942995</v>
      </c>
      <c r="Q15" s="106">
        <v>4148.3560557098208</v>
      </c>
      <c r="R15" s="106">
        <v>4149.1374760311492</v>
      </c>
      <c r="S15" s="106">
        <v>3703.72946180502</v>
      </c>
      <c r="T15" s="106">
        <v>2906.6356026634598</v>
      </c>
      <c r="U15" s="106">
        <v>1832.1015289507698</v>
      </c>
      <c r="V15" s="106">
        <v>1486.6282974948801</v>
      </c>
      <c r="W15" s="106">
        <v>1033.2983689505202</v>
      </c>
      <c r="X15" s="106">
        <v>843.10937040856993</v>
      </c>
      <c r="Y15" s="106">
        <v>726.86836025488969</v>
      </c>
      <c r="Z15" s="106">
        <v>594.72899589861004</v>
      </c>
      <c r="AA15" s="106">
        <v>486.88873753485984</v>
      </c>
      <c r="AB15" s="106">
        <v>433.92560314885992</v>
      </c>
    </row>
    <row r="16" spans="2:29" ht="17.25" customHeight="1" x14ac:dyDescent="0.3">
      <c r="B16" s="26" t="s">
        <v>17</v>
      </c>
      <c r="C16" s="106">
        <v>2117.9577634935872</v>
      </c>
      <c r="D16" s="106">
        <v>1749.252983666619</v>
      </c>
      <c r="E16" s="106">
        <v>2054.7865483673158</v>
      </c>
      <c r="F16" s="106">
        <v>2209.0915604147449</v>
      </c>
      <c r="G16" s="106">
        <v>2956.8102105314119</v>
      </c>
      <c r="H16" s="106">
        <v>3562.9978015235502</v>
      </c>
      <c r="I16" s="106">
        <v>4632.0520297104549</v>
      </c>
      <c r="J16" s="106">
        <v>5385.3126001832443</v>
      </c>
      <c r="K16" s="106">
        <v>5273.7171414770064</v>
      </c>
      <c r="L16" s="106">
        <v>4065.6292579898331</v>
      </c>
      <c r="M16" s="106">
        <v>3654.4254890924603</v>
      </c>
      <c r="N16" s="106">
        <v>3232.2317144650947</v>
      </c>
      <c r="O16" s="106">
        <v>3200.7173696671698</v>
      </c>
      <c r="P16" s="106">
        <v>2881.9266731793141</v>
      </c>
      <c r="Q16" s="106">
        <v>2929.1399197508231</v>
      </c>
      <c r="R16" s="106">
        <v>2581.0800354373823</v>
      </c>
      <c r="S16" s="106">
        <v>2390.3991186473404</v>
      </c>
      <c r="T16" s="106">
        <v>1989.2410274058652</v>
      </c>
      <c r="U16" s="106">
        <v>1448.7528505424918</v>
      </c>
      <c r="V16" s="106">
        <v>1188.6963183698485</v>
      </c>
      <c r="W16" s="106">
        <v>724.19189943259266</v>
      </c>
      <c r="X16" s="106">
        <v>828.81465240627017</v>
      </c>
      <c r="Y16" s="106">
        <v>880.6876628905809</v>
      </c>
      <c r="Z16" s="106">
        <v>787.79923297369078</v>
      </c>
      <c r="AA16" s="106">
        <v>592.46309477483112</v>
      </c>
      <c r="AB16" s="106">
        <v>507.48712290750177</v>
      </c>
    </row>
    <row r="17" spans="2:28" ht="14" x14ac:dyDescent="0.3">
      <c r="B17" s="27" t="s">
        <v>114</v>
      </c>
      <c r="C17" s="54">
        <v>231.3473565331274</v>
      </c>
      <c r="D17" s="54">
        <v>2053.551405129715</v>
      </c>
      <c r="E17" s="54">
        <v>3364.7457316589025</v>
      </c>
      <c r="F17" s="54">
        <v>4363.2581254607849</v>
      </c>
      <c r="G17" s="54">
        <v>5952.1452654723125</v>
      </c>
      <c r="H17" s="54">
        <v>7822.2071980483906</v>
      </c>
      <c r="I17" s="54">
        <v>9436.6076590082557</v>
      </c>
      <c r="J17" s="54">
        <v>13683.668201677792</v>
      </c>
      <c r="K17" s="54">
        <v>19087.981710117969</v>
      </c>
      <c r="L17" s="54">
        <v>21790.877730052111</v>
      </c>
      <c r="M17" s="54">
        <v>25408.878904547157</v>
      </c>
      <c r="N17" s="54">
        <v>27494.511900604448</v>
      </c>
      <c r="O17" s="54">
        <v>30856.370665251168</v>
      </c>
      <c r="P17" s="54">
        <v>33798.294706745888</v>
      </c>
      <c r="Q17" s="54">
        <v>39347.352253594545</v>
      </c>
      <c r="R17" s="54">
        <v>42151.376375390195</v>
      </c>
      <c r="S17" s="54">
        <v>48712.572542233611</v>
      </c>
      <c r="T17" s="54">
        <v>51993.886092421206</v>
      </c>
      <c r="U17" s="54">
        <v>53235.22989511062</v>
      </c>
      <c r="V17" s="54">
        <v>58109.047551690848</v>
      </c>
      <c r="W17" s="54">
        <v>53600.619134373926</v>
      </c>
      <c r="X17" s="54">
        <f t="shared" ref="X17" si="3">SUM(X18:X20)</f>
        <v>62947.226103108595</v>
      </c>
      <c r="Y17" s="54">
        <v>67485.958214532773</v>
      </c>
      <c r="Z17" s="102">
        <v>70416.21523588174</v>
      </c>
      <c r="AA17" s="102">
        <v>77843.895852974747</v>
      </c>
      <c r="AB17" s="102">
        <v>80335.197189396058</v>
      </c>
    </row>
    <row r="18" spans="2:28" ht="17.25" customHeight="1" x14ac:dyDescent="0.3">
      <c r="B18" s="29" t="s">
        <v>16</v>
      </c>
      <c r="C18" s="55">
        <v>187.37294769893003</v>
      </c>
      <c r="D18" s="55">
        <v>1367.9983188026401</v>
      </c>
      <c r="E18" s="55">
        <v>2392.4854342134704</v>
      </c>
      <c r="F18" s="55">
        <v>3033.5619369261099</v>
      </c>
      <c r="G18" s="55">
        <v>4084.6749856718702</v>
      </c>
      <c r="H18" s="55">
        <v>5468.8935249296592</v>
      </c>
      <c r="I18" s="55">
        <v>6448.9372176751658</v>
      </c>
      <c r="J18" s="55">
        <v>9132.1450734415394</v>
      </c>
      <c r="K18" s="55">
        <v>12798.55246867749</v>
      </c>
      <c r="L18" s="55">
        <v>13915.480690936207</v>
      </c>
      <c r="M18" s="55">
        <v>16533.316799448407</v>
      </c>
      <c r="N18" s="55">
        <v>17863.342755620499</v>
      </c>
      <c r="O18" s="55">
        <v>20078.331169823301</v>
      </c>
      <c r="P18" s="55">
        <v>22556.808384176547</v>
      </c>
      <c r="Q18" s="55">
        <v>25096.631023014968</v>
      </c>
      <c r="R18" s="55">
        <v>27809.686878838227</v>
      </c>
      <c r="S18" s="55">
        <v>32299.549939438512</v>
      </c>
      <c r="T18" s="55">
        <v>33020.941843898843</v>
      </c>
      <c r="U18" s="55">
        <v>33405.160718739673</v>
      </c>
      <c r="V18" s="55">
        <v>36536.10908664867</v>
      </c>
      <c r="W18" s="55">
        <v>35222.692522893412</v>
      </c>
      <c r="X18" s="55">
        <v>39995.614102159285</v>
      </c>
      <c r="Y18" s="55">
        <v>38937.635939112071</v>
      </c>
      <c r="Z18" s="104">
        <v>44407.842390404454</v>
      </c>
      <c r="AA18" s="104">
        <v>48795.808058002585</v>
      </c>
      <c r="AB18" s="104">
        <v>52880.952811979681</v>
      </c>
    </row>
    <row r="19" spans="2:28" ht="17.25" customHeight="1" x14ac:dyDescent="0.3">
      <c r="B19" s="29" t="s">
        <v>17</v>
      </c>
      <c r="C19" s="55">
        <v>43.974408834197362</v>
      </c>
      <c r="D19" s="55">
        <v>685.55308632707465</v>
      </c>
      <c r="E19" s="55">
        <v>972.26029744543212</v>
      </c>
      <c r="F19" s="55">
        <v>1329.6961885346755</v>
      </c>
      <c r="G19" s="55">
        <v>1867.4702798004428</v>
      </c>
      <c r="H19" s="55">
        <v>2353.3136731187319</v>
      </c>
      <c r="I19" s="55">
        <v>2987.670441333089</v>
      </c>
      <c r="J19" s="55">
        <v>4551.5231282362538</v>
      </c>
      <c r="K19" s="55">
        <v>6289.4292414404781</v>
      </c>
      <c r="L19" s="55">
        <v>7872.9351214312946</v>
      </c>
      <c r="M19" s="55">
        <v>8873.6443242415298</v>
      </c>
      <c r="N19" s="55">
        <v>9628.1619861276595</v>
      </c>
      <c r="O19" s="55">
        <v>10776.974331367501</v>
      </c>
      <c r="P19" s="55">
        <v>11239.987109118299</v>
      </c>
      <c r="Q19" s="55">
        <v>14248.606305571186</v>
      </c>
      <c r="R19" s="55">
        <v>14335.663829636134</v>
      </c>
      <c r="S19" s="55">
        <v>16409.663857483254</v>
      </c>
      <c r="T19" s="55">
        <v>18969.083519257485</v>
      </c>
      <c r="U19" s="55">
        <v>19824.470268644116</v>
      </c>
      <c r="V19" s="55">
        <v>21569.952209810173</v>
      </c>
      <c r="W19" s="55">
        <v>18373.113822976051</v>
      </c>
      <c r="X19" s="55">
        <v>22940.060445615247</v>
      </c>
      <c r="Y19" s="55">
        <v>28538.844817380177</v>
      </c>
      <c r="Z19" s="165">
        <v>25999.35149996898</v>
      </c>
      <c r="AA19" s="165">
        <v>29039.434402700241</v>
      </c>
      <c r="AB19" s="165">
        <v>27436.707794526923</v>
      </c>
    </row>
    <row r="20" spans="2:28" ht="17.25" customHeight="1" x14ac:dyDescent="0.3">
      <c r="B20" s="29" t="s">
        <v>18</v>
      </c>
      <c r="C20" s="55"/>
      <c r="D20" s="55"/>
      <c r="E20" s="55"/>
      <c r="F20" s="55"/>
      <c r="G20" s="55"/>
      <c r="H20" s="55"/>
      <c r="I20" s="55"/>
      <c r="J20" s="55"/>
      <c r="K20" s="55"/>
      <c r="L20" s="55">
        <v>2.4619176846100141</v>
      </c>
      <c r="M20" s="55">
        <v>1.9177808572200001</v>
      </c>
      <c r="N20" s="55">
        <v>3.0071588562899998</v>
      </c>
      <c r="O20" s="55">
        <v>1.0651640603700001</v>
      </c>
      <c r="P20" s="55">
        <v>1.4992134510372004</v>
      </c>
      <c r="Q20" s="55">
        <v>2.1149250083927993</v>
      </c>
      <c r="R20" s="55">
        <v>6.0256669158348988</v>
      </c>
      <c r="S20" s="55">
        <v>3.358745311842001</v>
      </c>
      <c r="T20" s="55">
        <v>3.8607292648725013</v>
      </c>
      <c r="U20" s="55">
        <v>5.5989077268200003</v>
      </c>
      <c r="V20" s="55">
        <v>2.9862552320066995</v>
      </c>
      <c r="W20" s="55">
        <v>4.8127885044631995</v>
      </c>
      <c r="X20" s="55">
        <v>11.5515553340677</v>
      </c>
      <c r="Y20" s="55">
        <v>9.4774580405246986</v>
      </c>
      <c r="Z20" s="165">
        <v>9.0213455082939973</v>
      </c>
      <c r="AA20" s="165">
        <v>8.6533922719149068</v>
      </c>
      <c r="AB20" s="165">
        <v>17.536582889464313</v>
      </c>
    </row>
    <row r="21" spans="2:28" ht="14" x14ac:dyDescent="0.3">
      <c r="B21" s="24" t="s">
        <v>94</v>
      </c>
      <c r="C21" s="105"/>
      <c r="D21" s="105"/>
      <c r="E21" s="105"/>
      <c r="F21" s="105"/>
      <c r="G21" s="107"/>
      <c r="H21" s="105">
        <v>46.595699261268855</v>
      </c>
      <c r="I21" s="105">
        <v>342.05829420452994</v>
      </c>
      <c r="J21" s="105">
        <v>722.71616164731779</v>
      </c>
      <c r="K21" s="105">
        <v>949.52841654615645</v>
      </c>
      <c r="L21" s="105">
        <v>1508.3489191737076</v>
      </c>
      <c r="M21" s="105">
        <v>1946.4033669256999</v>
      </c>
      <c r="N21" s="105">
        <v>2791.5544069466105</v>
      </c>
      <c r="O21" s="105">
        <v>4830.1042190435301</v>
      </c>
      <c r="P21" s="105">
        <v>8611.7601963406087</v>
      </c>
      <c r="Q21" s="105">
        <v>13889.528650440996</v>
      </c>
      <c r="R21" s="105">
        <v>18301.90444273848</v>
      </c>
      <c r="S21" s="105">
        <v>25671.088044029253</v>
      </c>
      <c r="T21" s="105">
        <v>31086.01266156093</v>
      </c>
      <c r="U21" s="105">
        <v>32928.682665308501</v>
      </c>
      <c r="V21" s="105">
        <v>38111.627711741748</v>
      </c>
      <c r="W21" s="105">
        <v>39636.008163736806</v>
      </c>
      <c r="X21" s="108">
        <f t="shared" ref="X21" si="4">SUM(X22:X24)</f>
        <v>50706.88623677002</v>
      </c>
      <c r="Y21" s="108">
        <v>60472.071401343528</v>
      </c>
      <c r="Z21" s="105">
        <v>60209.218737556366</v>
      </c>
      <c r="AA21" s="105">
        <v>67871.771439003773</v>
      </c>
      <c r="AB21" s="105">
        <v>75427.374426821654</v>
      </c>
    </row>
    <row r="22" spans="2:28" ht="17.25" customHeight="1" x14ac:dyDescent="0.3">
      <c r="B22" s="26" t="s">
        <v>16</v>
      </c>
      <c r="C22" s="106"/>
      <c r="D22" s="106"/>
      <c r="E22" s="106"/>
      <c r="F22" s="106"/>
      <c r="G22" s="109"/>
      <c r="H22" s="106">
        <v>46.551482534020003</v>
      </c>
      <c r="I22" s="106">
        <v>342.05829420452994</v>
      </c>
      <c r="J22" s="106">
        <v>722.57985429347991</v>
      </c>
      <c r="K22" s="106">
        <v>948.77566053442013</v>
      </c>
      <c r="L22" s="106">
        <v>1504.9352103809301</v>
      </c>
      <c r="M22" s="106">
        <v>1932.3787083289199</v>
      </c>
      <c r="N22" s="106">
        <v>2654.8159304559904</v>
      </c>
      <c r="O22" s="106">
        <v>3897.9012033554</v>
      </c>
      <c r="P22" s="106">
        <v>6389.7209077306688</v>
      </c>
      <c r="Q22" s="106">
        <v>10427.308598350379</v>
      </c>
      <c r="R22" s="106">
        <v>14028.72008715129</v>
      </c>
      <c r="S22" s="106">
        <v>19432.981822386901</v>
      </c>
      <c r="T22" s="106">
        <v>22639.018280835226</v>
      </c>
      <c r="U22" s="106">
        <v>23805.629736964162</v>
      </c>
      <c r="V22" s="106">
        <v>27371.231131473516</v>
      </c>
      <c r="W22" s="106">
        <v>28564.026936188278</v>
      </c>
      <c r="X22" s="106">
        <v>35993.839964900304</v>
      </c>
      <c r="Y22" s="106">
        <v>41240.324798557427</v>
      </c>
      <c r="Z22" s="106">
        <v>41262.3336012734</v>
      </c>
      <c r="AA22" s="106">
        <v>47247.323481047912</v>
      </c>
      <c r="AB22" s="106">
        <v>51892.965742101907</v>
      </c>
    </row>
    <row r="23" spans="2:28" ht="17.25" customHeight="1" x14ac:dyDescent="0.3">
      <c r="B23" s="26" t="s">
        <v>17</v>
      </c>
      <c r="C23" s="106"/>
      <c r="D23" s="106"/>
      <c r="E23" s="106"/>
      <c r="F23" s="106"/>
      <c r="G23" s="109"/>
      <c r="H23" s="106">
        <v>4.421672724885161E-2</v>
      </c>
      <c r="I23" s="106">
        <v>0</v>
      </c>
      <c r="J23" s="106">
        <v>0.13630735383782791</v>
      </c>
      <c r="K23" s="106">
        <v>0.75275601173628937</v>
      </c>
      <c r="L23" s="106">
        <v>3.4137087927774852</v>
      </c>
      <c r="M23" s="106">
        <v>14.02465859678</v>
      </c>
      <c r="N23" s="106">
        <v>136.73847649062</v>
      </c>
      <c r="O23" s="106">
        <v>932.20301568812999</v>
      </c>
      <c r="P23" s="106">
        <v>2222.0392886099403</v>
      </c>
      <c r="Q23" s="106">
        <v>3462.2200520906163</v>
      </c>
      <c r="R23" s="106">
        <v>4273.184355587191</v>
      </c>
      <c r="S23" s="106">
        <v>6238.1057894683972</v>
      </c>
      <c r="T23" s="106">
        <v>8446.9943807257041</v>
      </c>
      <c r="U23" s="106">
        <v>9120.4955827398735</v>
      </c>
      <c r="V23" s="106">
        <v>10738.977484975445</v>
      </c>
      <c r="W23" s="106">
        <v>11071.152298178982</v>
      </c>
      <c r="X23" s="106">
        <v>14711.198946372662</v>
      </c>
      <c r="Y23" s="106">
        <v>19226.711386890362</v>
      </c>
      <c r="Z23" s="106">
        <v>18944.496187009463</v>
      </c>
      <c r="AA23" s="106">
        <v>20621.753011512974</v>
      </c>
      <c r="AB23" s="106">
        <v>23525.775923586712</v>
      </c>
    </row>
    <row r="24" spans="2:28" ht="14" x14ac:dyDescent="0.3">
      <c r="B24" s="26" t="s">
        <v>18</v>
      </c>
      <c r="C24" s="106"/>
      <c r="D24" s="106"/>
      <c r="E24" s="106"/>
      <c r="F24" s="106"/>
      <c r="G24" s="109"/>
      <c r="H24" s="106"/>
      <c r="I24" s="106"/>
      <c r="J24" s="106"/>
      <c r="K24" s="106"/>
      <c r="L24" s="106"/>
      <c r="M24" s="106"/>
      <c r="N24" s="106"/>
      <c r="O24" s="106"/>
      <c r="P24" s="106"/>
      <c r="Q24" s="106"/>
      <c r="R24" s="106"/>
      <c r="S24" s="106">
        <v>4.321739539E-4</v>
      </c>
      <c r="T24" s="106">
        <v>0</v>
      </c>
      <c r="U24" s="106">
        <v>2.5573456044722995</v>
      </c>
      <c r="V24" s="106">
        <v>1.4190952927909002</v>
      </c>
      <c r="W24" s="106">
        <v>0.82892936954390017</v>
      </c>
      <c r="X24" s="106">
        <v>1.8473254970491</v>
      </c>
      <c r="Y24" s="106">
        <v>5.035215895733999</v>
      </c>
      <c r="Z24" s="106">
        <v>2.3889492735097</v>
      </c>
      <c r="AA24" s="106">
        <v>2.6949464428763004</v>
      </c>
      <c r="AB24" s="106">
        <v>8.6327611330246015</v>
      </c>
    </row>
    <row r="25" spans="2:28" ht="17.25" customHeight="1" x14ac:dyDescent="0.3">
      <c r="B25" s="31" t="s">
        <v>32</v>
      </c>
      <c r="C25" s="54"/>
      <c r="D25" s="54"/>
      <c r="E25" s="54">
        <v>80.824788841525574</v>
      </c>
      <c r="F25" s="54">
        <v>117.88819244216043</v>
      </c>
      <c r="G25" s="54">
        <v>143.1096514565335</v>
      </c>
      <c r="H25" s="54">
        <v>12.555864901394157</v>
      </c>
      <c r="I25" s="54">
        <v>0</v>
      </c>
      <c r="J25" s="54">
        <v>78.295062950027472</v>
      </c>
      <c r="K25" s="54">
        <v>454.85026160657821</v>
      </c>
      <c r="L25" s="54">
        <v>486.78924364281607</v>
      </c>
      <c r="M25" s="54">
        <v>571.07256473746929</v>
      </c>
      <c r="N25" s="54">
        <v>581.44345041796009</v>
      </c>
      <c r="O25" s="54">
        <v>602.82294378771007</v>
      </c>
      <c r="P25" s="54">
        <v>568.94956010211297</v>
      </c>
      <c r="Q25" s="54">
        <v>597.77845710779673</v>
      </c>
      <c r="R25" s="54">
        <v>622.99815072169361</v>
      </c>
      <c r="S25" s="54">
        <v>612.70276750503797</v>
      </c>
      <c r="T25" s="54">
        <v>1245.1166445307367</v>
      </c>
      <c r="U25" s="54">
        <v>2181.4952087423158</v>
      </c>
      <c r="V25" s="54">
        <v>2379.0096535395151</v>
      </c>
      <c r="W25" s="54">
        <v>2859.569177466954</v>
      </c>
      <c r="X25" s="54">
        <f t="shared" ref="X25" si="5">SUM(X26:X27)</f>
        <v>3304.226025768055</v>
      </c>
      <c r="Y25" s="54">
        <v>4621.2693458756512</v>
      </c>
      <c r="Z25" s="54">
        <v>4968.7506090039096</v>
      </c>
      <c r="AA25" s="54">
        <v>5542.8401177045207</v>
      </c>
      <c r="AB25" s="54">
        <v>4952.9512431083749</v>
      </c>
    </row>
    <row r="26" spans="2:28" ht="17.25" customHeight="1" x14ac:dyDescent="0.3">
      <c r="B26" s="29" t="s">
        <v>16</v>
      </c>
      <c r="C26" s="55"/>
      <c r="D26" s="55"/>
      <c r="E26" s="55">
        <v>78.107078735489992</v>
      </c>
      <c r="F26" s="55">
        <v>111.97141316395999</v>
      </c>
      <c r="G26" s="55">
        <v>132.81404522582</v>
      </c>
      <c r="H26" s="55">
        <v>11.360577514079999</v>
      </c>
      <c r="I26" s="55"/>
      <c r="J26" s="55">
        <v>74.260608423179988</v>
      </c>
      <c r="K26" s="55">
        <v>426.32338073941008</v>
      </c>
      <c r="L26" s="55">
        <v>459.29236223916399</v>
      </c>
      <c r="M26" s="55">
        <v>545.75991456611098</v>
      </c>
      <c r="N26" s="55">
        <v>555.61232458199004</v>
      </c>
      <c r="O26" s="55">
        <v>574.55186768878002</v>
      </c>
      <c r="P26" s="55">
        <v>542.0690674940181</v>
      </c>
      <c r="Q26" s="55">
        <v>566.17754553097984</v>
      </c>
      <c r="R26" s="55">
        <v>586.63449781664519</v>
      </c>
      <c r="S26" s="55">
        <v>568.18770556632012</v>
      </c>
      <c r="T26" s="55">
        <v>1193.28469311975</v>
      </c>
      <c r="U26" s="55">
        <v>2125.65360429469</v>
      </c>
      <c r="V26" s="55">
        <v>2324.2100556093401</v>
      </c>
      <c r="W26" s="55">
        <v>2822.4516695536299</v>
      </c>
      <c r="X26" s="55">
        <v>3276.7041125750202</v>
      </c>
      <c r="Y26" s="55">
        <v>4590.1594352339198</v>
      </c>
      <c r="Z26" s="165">
        <v>4942.8754814480608</v>
      </c>
      <c r="AA26" s="165">
        <v>5519.1886549918236</v>
      </c>
      <c r="AB26" s="165">
        <v>4930.605620388953</v>
      </c>
    </row>
    <row r="27" spans="2:28" ht="14" x14ac:dyDescent="0.3">
      <c r="B27" s="29" t="s">
        <v>17</v>
      </c>
      <c r="C27" s="55"/>
      <c r="D27" s="55"/>
      <c r="E27" s="55">
        <v>2.7177101060355766</v>
      </c>
      <c r="F27" s="55">
        <v>5.916779278200436</v>
      </c>
      <c r="G27" s="55">
        <v>10.295606230713506</v>
      </c>
      <c r="H27" s="55">
        <v>1.1952873873141574</v>
      </c>
      <c r="I27" s="55"/>
      <c r="J27" s="55">
        <v>4.0344545268474867</v>
      </c>
      <c r="K27" s="55">
        <v>28.526880867168142</v>
      </c>
      <c r="L27" s="55">
        <v>27.496881403652068</v>
      </c>
      <c r="M27" s="55">
        <v>26.124128455450002</v>
      </c>
      <c r="N27" s="55">
        <v>25.831125835969999</v>
      </c>
      <c r="O27" s="55">
        <v>28.271076098929996</v>
      </c>
      <c r="P27" s="55">
        <v>26.880492608094904</v>
      </c>
      <c r="Q27" s="55">
        <v>31.600911576816895</v>
      </c>
      <c r="R27" s="55">
        <v>36.363652905048511</v>
      </c>
      <c r="S27" s="55">
        <v>44.515061938717807</v>
      </c>
      <c r="T27" s="55">
        <v>51.831951410986704</v>
      </c>
      <c r="U27" s="55">
        <v>55.841604447625606</v>
      </c>
      <c r="V27" s="55">
        <v>54.79959793017489</v>
      </c>
      <c r="W27" s="55">
        <v>37.117507913324197</v>
      </c>
      <c r="X27" s="55">
        <v>27.521913193034884</v>
      </c>
      <c r="Y27" s="55">
        <v>31.109910641731794</v>
      </c>
      <c r="Z27" s="165">
        <v>25.875127555848191</v>
      </c>
      <c r="AA27" s="165">
        <v>23.651462712697299</v>
      </c>
      <c r="AB27" s="165">
        <v>22.345622719421506</v>
      </c>
    </row>
    <row r="28" spans="2:28" ht="17.25" customHeight="1" x14ac:dyDescent="0.3">
      <c r="B28" s="24" t="s">
        <v>97</v>
      </c>
      <c r="C28" s="105"/>
      <c r="D28" s="105">
        <v>454.69242322432831</v>
      </c>
      <c r="E28" s="105">
        <v>712.47911991014792</v>
      </c>
      <c r="F28" s="105">
        <v>766.22770069471221</v>
      </c>
      <c r="G28" s="105">
        <v>964.42944617743149</v>
      </c>
      <c r="H28" s="105">
        <v>1173.340568971689</v>
      </c>
      <c r="I28" s="105">
        <v>1193.2699781110828</v>
      </c>
      <c r="J28" s="105">
        <v>1263.6508290087108</v>
      </c>
      <c r="K28" s="105">
        <v>1397.6554175656088</v>
      </c>
      <c r="L28" s="105">
        <v>676.17385547349284</v>
      </c>
      <c r="M28" s="105">
        <v>391.24417791481289</v>
      </c>
      <c r="N28" s="105">
        <v>431.52357087019999</v>
      </c>
      <c r="O28" s="105">
        <v>506.01691413745999</v>
      </c>
      <c r="P28" s="105">
        <v>554.89583842249715</v>
      </c>
      <c r="Q28" s="105">
        <v>621.44721952321231</v>
      </c>
      <c r="R28" s="105">
        <v>680.72534477376382</v>
      </c>
      <c r="S28" s="105">
        <v>758.9033906163894</v>
      </c>
      <c r="T28" s="105">
        <v>831.50049249016797</v>
      </c>
      <c r="U28" s="105">
        <v>917.859379554356</v>
      </c>
      <c r="V28" s="105">
        <v>2014.5053717025678</v>
      </c>
      <c r="W28" s="105">
        <v>2891.5608671503905</v>
      </c>
      <c r="X28" s="108">
        <f t="shared" ref="X28" si="6">SUM(X29:X30)</f>
        <v>3591.8363519652862</v>
      </c>
      <c r="Y28" s="108">
        <v>4253.0230064394254</v>
      </c>
      <c r="Z28" s="105">
        <v>4482.2605792929489</v>
      </c>
      <c r="AA28" s="105">
        <v>4528.2235463449997</v>
      </c>
      <c r="AB28" s="105">
        <v>3560.8870932598325</v>
      </c>
    </row>
    <row r="29" spans="2:28" ht="17.25" customHeight="1" x14ac:dyDescent="0.3">
      <c r="B29" s="26" t="s">
        <v>16</v>
      </c>
      <c r="C29" s="106"/>
      <c r="D29" s="106">
        <v>452.94695398699605</v>
      </c>
      <c r="E29" s="106">
        <v>710.43497845135994</v>
      </c>
      <c r="F29" s="106">
        <v>755.33858934476018</v>
      </c>
      <c r="G29" s="106">
        <v>942.74641106524007</v>
      </c>
      <c r="H29" s="106">
        <v>1147.7689406319439</v>
      </c>
      <c r="I29" s="106">
        <v>1166.052677389049</v>
      </c>
      <c r="J29" s="106">
        <v>1235.2871953921499</v>
      </c>
      <c r="K29" s="106">
        <v>1368.4804116532709</v>
      </c>
      <c r="L29" s="106">
        <v>648.64657674313003</v>
      </c>
      <c r="M29" s="106">
        <v>365.94936914446004</v>
      </c>
      <c r="N29" s="106">
        <v>408.92391971269001</v>
      </c>
      <c r="O29" s="106">
        <v>479.75301358442999</v>
      </c>
      <c r="P29" s="106">
        <v>526.77033280140995</v>
      </c>
      <c r="Q29" s="106">
        <v>587.09227842738017</v>
      </c>
      <c r="R29" s="106">
        <v>642.46322728077018</v>
      </c>
      <c r="S29" s="106">
        <v>714.38806614588987</v>
      </c>
      <c r="T29" s="106">
        <v>783.06647936570982</v>
      </c>
      <c r="U29" s="106">
        <v>866.41941740590994</v>
      </c>
      <c r="V29" s="106">
        <v>1959.1102689809595</v>
      </c>
      <c r="W29" s="106">
        <v>2872.7767818892999</v>
      </c>
      <c r="X29" s="106">
        <v>3550.6121290390302</v>
      </c>
      <c r="Y29" s="106">
        <v>4184.2492781605097</v>
      </c>
      <c r="Z29" s="106">
        <v>4410.7611699623094</v>
      </c>
      <c r="AA29" s="106">
        <v>4456.0644487460204</v>
      </c>
      <c r="AB29" s="106">
        <v>3490.6216013470407</v>
      </c>
    </row>
    <row r="30" spans="2:28" ht="14" x14ac:dyDescent="0.3">
      <c r="B30" s="26" t="s">
        <v>17</v>
      </c>
      <c r="C30" s="106"/>
      <c r="D30" s="106">
        <v>1.7454692373322416</v>
      </c>
      <c r="E30" s="106">
        <v>2.0441414587879878</v>
      </c>
      <c r="F30" s="106">
        <v>10.889111349952017</v>
      </c>
      <c r="G30" s="106">
        <v>21.683035112191416</v>
      </c>
      <c r="H30" s="106">
        <v>25.571628339745089</v>
      </c>
      <c r="I30" s="106">
        <v>27.217300722033677</v>
      </c>
      <c r="J30" s="106">
        <v>28.363633616561028</v>
      </c>
      <c r="K30" s="106">
        <v>29.175005912337753</v>
      </c>
      <c r="L30" s="106">
        <v>27.527278730362795</v>
      </c>
      <c r="M30" s="106">
        <v>25.294808770352848</v>
      </c>
      <c r="N30" s="106">
        <v>22.599651157509999</v>
      </c>
      <c r="O30" s="106">
        <v>26.263900553029998</v>
      </c>
      <c r="P30" s="106">
        <v>28.125505621087196</v>
      </c>
      <c r="Q30" s="106">
        <v>34.354941095832181</v>
      </c>
      <c r="R30" s="106">
        <v>38.262117492993703</v>
      </c>
      <c r="S30" s="106">
        <v>44.515324470499507</v>
      </c>
      <c r="T30" s="106">
        <v>48.43401312445809</v>
      </c>
      <c r="U30" s="106">
        <v>51.439962148445595</v>
      </c>
      <c r="V30" s="106">
        <v>55.395102721608509</v>
      </c>
      <c r="W30" s="106">
        <v>18.784085261090599</v>
      </c>
      <c r="X30" s="106">
        <v>41.224222926256196</v>
      </c>
      <c r="Y30" s="106">
        <v>68.773728278915797</v>
      </c>
      <c r="Z30" s="106">
        <v>71.499409330639594</v>
      </c>
      <c r="AA30" s="106">
        <v>72.159097598979898</v>
      </c>
      <c r="AB30" s="106">
        <v>70.265491912791973</v>
      </c>
    </row>
    <row r="31" spans="2:28" ht="17.25" customHeight="1" x14ac:dyDescent="0.3">
      <c r="B31" s="31" t="s">
        <v>98</v>
      </c>
      <c r="C31" s="54"/>
      <c r="D31" s="54">
        <v>0.11031082</v>
      </c>
      <c r="E31" s="54">
        <v>34.125955470400001</v>
      </c>
      <c r="F31" s="54">
        <v>94.046277467292271</v>
      </c>
      <c r="G31" s="54">
        <v>220.47811254318779</v>
      </c>
      <c r="H31" s="54">
        <v>329.69370273930127</v>
      </c>
      <c r="I31" s="54">
        <v>435.94568517479075</v>
      </c>
      <c r="J31" s="54">
        <v>734.89017412346175</v>
      </c>
      <c r="K31" s="54">
        <v>988.09685486946341</v>
      </c>
      <c r="L31" s="54">
        <v>953.26558348850847</v>
      </c>
      <c r="M31" s="54">
        <v>914.71068951472</v>
      </c>
      <c r="N31" s="54">
        <v>986.42665998811003</v>
      </c>
      <c r="O31" s="54">
        <v>836.65136870327001</v>
      </c>
      <c r="P31" s="54">
        <v>779.59822380918456</v>
      </c>
      <c r="Q31" s="54">
        <v>727.32456075009179</v>
      </c>
      <c r="R31" s="54">
        <v>618.74935269153264</v>
      </c>
      <c r="S31" s="54">
        <v>686.07500880642124</v>
      </c>
      <c r="T31" s="54">
        <v>724.78830022354862</v>
      </c>
      <c r="U31" s="54">
        <v>680.62361109276833</v>
      </c>
      <c r="V31" s="54">
        <v>583.729177591802</v>
      </c>
      <c r="W31" s="54">
        <v>594.94615486750661</v>
      </c>
      <c r="X31" s="54">
        <f t="shared" ref="X31" si="7">SUM(X32:X33)</f>
        <v>647.56023135662622</v>
      </c>
      <c r="Y31" s="54">
        <v>634.04252632367968</v>
      </c>
      <c r="Z31" s="166">
        <v>701.66330701496213</v>
      </c>
      <c r="AA31" s="166">
        <v>706.011626517335</v>
      </c>
      <c r="AB31" s="166">
        <v>786.84090851589735</v>
      </c>
    </row>
    <row r="32" spans="2:28" ht="17.25" customHeight="1" x14ac:dyDescent="0.3">
      <c r="B32" s="29" t="s">
        <v>16</v>
      </c>
      <c r="C32" s="55"/>
      <c r="D32" s="55">
        <v>0.11031082</v>
      </c>
      <c r="E32" s="55">
        <v>34.125955470400001</v>
      </c>
      <c r="F32" s="55">
        <v>94.045884038450012</v>
      </c>
      <c r="G32" s="55">
        <v>214.64495130498997</v>
      </c>
      <c r="H32" s="55">
        <v>322.35297683627005</v>
      </c>
      <c r="I32" s="55">
        <v>430.16001853951997</v>
      </c>
      <c r="J32" s="55">
        <v>718.05827941365987</v>
      </c>
      <c r="K32" s="55">
        <v>956.06797066505999</v>
      </c>
      <c r="L32" s="55">
        <v>833.40564275226006</v>
      </c>
      <c r="M32" s="55">
        <v>699.09734683200998</v>
      </c>
      <c r="N32" s="55">
        <v>778.02352677023998</v>
      </c>
      <c r="O32" s="55">
        <v>725.21939944343001</v>
      </c>
      <c r="P32" s="55">
        <v>717.73453551106979</v>
      </c>
      <c r="Q32" s="55">
        <v>683.60246016369001</v>
      </c>
      <c r="R32" s="55">
        <v>577.66368279209985</v>
      </c>
      <c r="S32" s="55">
        <v>626.66784086990003</v>
      </c>
      <c r="T32" s="55">
        <v>655.41820697182993</v>
      </c>
      <c r="U32" s="55">
        <v>626.62066456848027</v>
      </c>
      <c r="V32" s="55">
        <v>537.55092908909012</v>
      </c>
      <c r="W32" s="55">
        <v>556.81023362030965</v>
      </c>
      <c r="X32" s="55">
        <v>591.32870139579029</v>
      </c>
      <c r="Y32" s="55">
        <v>550.96697914419997</v>
      </c>
      <c r="Z32" s="165">
        <v>585.34421210745995</v>
      </c>
      <c r="AA32" s="165">
        <v>566.05515518800973</v>
      </c>
      <c r="AB32" s="165">
        <v>650.15846439766983</v>
      </c>
    </row>
    <row r="33" spans="2:29" ht="14" x14ac:dyDescent="0.3">
      <c r="B33" s="29" t="s">
        <v>17</v>
      </c>
      <c r="C33" s="55"/>
      <c r="D33" s="55">
        <v>0</v>
      </c>
      <c r="E33" s="55">
        <v>0</v>
      </c>
      <c r="F33" s="55">
        <v>3.9342884225806454E-4</v>
      </c>
      <c r="G33" s="55">
        <v>5.8331612381978255</v>
      </c>
      <c r="H33" s="55">
        <v>7.3407259030312026</v>
      </c>
      <c r="I33" s="55">
        <v>5.7856666352708119</v>
      </c>
      <c r="J33" s="55">
        <v>16.83189470980183</v>
      </c>
      <c r="K33" s="55">
        <v>32.028884204403397</v>
      </c>
      <c r="L33" s="55">
        <v>119.8599407362484</v>
      </c>
      <c r="M33" s="55">
        <v>215.61334268271</v>
      </c>
      <c r="N33" s="55">
        <v>208.40313321786999</v>
      </c>
      <c r="O33" s="55">
        <v>111.43196925984</v>
      </c>
      <c r="P33" s="55">
        <v>61.863688298114802</v>
      </c>
      <c r="Q33" s="55">
        <v>43.722100586401815</v>
      </c>
      <c r="R33" s="55">
        <v>41.085669899432794</v>
      </c>
      <c r="S33" s="55">
        <v>59.40716793652129</v>
      </c>
      <c r="T33" s="55">
        <v>69.3700932517186</v>
      </c>
      <c r="U33" s="55">
        <v>54.002946524288404</v>
      </c>
      <c r="V33" s="55">
        <v>46.178248502711902</v>
      </c>
      <c r="W33" s="55">
        <v>38.135921247196897</v>
      </c>
      <c r="X33" s="55">
        <v>56.231529960835886</v>
      </c>
      <c r="Y33" s="55">
        <v>83.075547179479727</v>
      </c>
      <c r="Z33" s="165">
        <v>116.31909490750222</v>
      </c>
      <c r="AA33" s="165">
        <v>139.95647132932515</v>
      </c>
      <c r="AB33" s="165">
        <v>136.68244411822758</v>
      </c>
    </row>
    <row r="34" spans="2:29" ht="17.25" customHeight="1" x14ac:dyDescent="0.3">
      <c r="B34" s="24" t="s">
        <v>25</v>
      </c>
      <c r="C34" s="105">
        <v>5778.8169782076675</v>
      </c>
      <c r="D34" s="105">
        <v>6978.0116861704037</v>
      </c>
      <c r="E34" s="105">
        <v>8438.702848672925</v>
      </c>
      <c r="F34" s="105">
        <v>11935.447581633993</v>
      </c>
      <c r="G34" s="105">
        <v>15281.510134110544</v>
      </c>
      <c r="H34" s="105">
        <v>15478.364841488767</v>
      </c>
      <c r="I34" s="105">
        <v>21324.44888500468</v>
      </c>
      <c r="J34" s="105">
        <v>33688.25709165154</v>
      </c>
      <c r="K34" s="105">
        <v>45444.603707188049</v>
      </c>
      <c r="L34" s="105">
        <v>31733.586093881451</v>
      </c>
      <c r="M34" s="105">
        <v>33365.5030811088</v>
      </c>
      <c r="N34" s="105">
        <v>41177.859855759059</v>
      </c>
      <c r="O34" s="105">
        <v>43478.913513422667</v>
      </c>
      <c r="P34" s="105">
        <v>44102.38674307194</v>
      </c>
      <c r="Q34" s="105">
        <v>47250.649465797607</v>
      </c>
      <c r="R34" s="105">
        <v>44719.225696894209</v>
      </c>
      <c r="S34" s="105">
        <v>47155.836241106779</v>
      </c>
      <c r="T34" s="105">
        <v>52115.605260037351</v>
      </c>
      <c r="U34" s="105">
        <v>49095.750889231218</v>
      </c>
      <c r="V34" s="105">
        <v>39680.528861119536</v>
      </c>
      <c r="W34" s="105">
        <v>34824.777522075958</v>
      </c>
      <c r="X34" s="105">
        <f t="shared" ref="X34" si="8">SUM(X35:X37)</f>
        <v>35420.529925693743</v>
      </c>
      <c r="Y34" s="105">
        <v>33925.778959862771</v>
      </c>
      <c r="Z34" s="105">
        <v>34828.487272002843</v>
      </c>
      <c r="AA34" s="105">
        <v>34817.35411980014</v>
      </c>
      <c r="AB34" s="105">
        <v>36983.550490899797</v>
      </c>
    </row>
    <row r="35" spans="2:29" ht="17.25" customHeight="1" x14ac:dyDescent="0.3">
      <c r="B35" s="26" t="s">
        <v>16</v>
      </c>
      <c r="C35" s="106">
        <v>3622.6317898551902</v>
      </c>
      <c r="D35" s="106">
        <v>4185.3041111569391</v>
      </c>
      <c r="E35" s="106">
        <v>5111.2755774855386</v>
      </c>
      <c r="F35" s="106">
        <v>7560.4413292878999</v>
      </c>
      <c r="G35" s="106">
        <v>9575.0962258217296</v>
      </c>
      <c r="H35" s="106">
        <v>9695.0635425274104</v>
      </c>
      <c r="I35" s="106">
        <v>15855.410294765461</v>
      </c>
      <c r="J35" s="106">
        <v>27803.52949915385</v>
      </c>
      <c r="K35" s="106">
        <v>37344.055870367476</v>
      </c>
      <c r="L35" s="106">
        <v>22348.104202899958</v>
      </c>
      <c r="M35" s="106">
        <v>22475.178221003509</v>
      </c>
      <c r="N35" s="106">
        <v>29729.006040298998</v>
      </c>
      <c r="O35" s="106">
        <v>30600.9995686439</v>
      </c>
      <c r="P35" s="106">
        <v>30674.00636243193</v>
      </c>
      <c r="Q35" s="106">
        <v>30572.741719006517</v>
      </c>
      <c r="R35" s="106">
        <v>29922.266379650871</v>
      </c>
      <c r="S35" s="106">
        <v>31492.375676279065</v>
      </c>
      <c r="T35" s="106">
        <v>32884.493208280815</v>
      </c>
      <c r="U35" s="106">
        <v>33341.861839995538</v>
      </c>
      <c r="V35" s="106">
        <v>28721.747628223686</v>
      </c>
      <c r="W35" s="106">
        <v>26622.061383163124</v>
      </c>
      <c r="X35" s="106">
        <v>26674.47033872164</v>
      </c>
      <c r="Y35" s="106">
        <v>24787.484961597889</v>
      </c>
      <c r="Z35" s="106">
        <v>26872.855671253084</v>
      </c>
      <c r="AA35" s="106">
        <v>25753.665404205807</v>
      </c>
      <c r="AB35" s="106">
        <v>26625.567064667306</v>
      </c>
    </row>
    <row r="36" spans="2:29" ht="17.25" customHeight="1" x14ac:dyDescent="0.3">
      <c r="B36" s="26" t="s">
        <v>17</v>
      </c>
      <c r="C36" s="106">
        <v>2156.1851883524769</v>
      </c>
      <c r="D36" s="106">
        <v>2792.7075750134645</v>
      </c>
      <c r="E36" s="106">
        <v>3327.4272711873869</v>
      </c>
      <c r="F36" s="106">
        <v>4375.0062523460929</v>
      </c>
      <c r="G36" s="106">
        <v>5706.4139082888132</v>
      </c>
      <c r="H36" s="106">
        <v>5779.724869743045</v>
      </c>
      <c r="I36" s="106">
        <v>5463.0584145963994</v>
      </c>
      <c r="J36" s="106">
        <v>5875.2791428296596</v>
      </c>
      <c r="K36" s="106">
        <v>7866.2236489258457</v>
      </c>
      <c r="L36" s="106">
        <v>9278.1712429641011</v>
      </c>
      <c r="M36" s="106">
        <v>10875.7451543529</v>
      </c>
      <c r="N36" s="106">
        <v>11424.709448290099</v>
      </c>
      <c r="O36" s="106">
        <v>12858.067900167302</v>
      </c>
      <c r="P36" s="106">
        <v>13409.597749666309</v>
      </c>
      <c r="Q36" s="106">
        <v>16664.609026395927</v>
      </c>
      <c r="R36" s="106">
        <v>14767.417929263927</v>
      </c>
      <c r="S36" s="106">
        <v>15653.398193465051</v>
      </c>
      <c r="T36" s="106">
        <v>19205.905234503942</v>
      </c>
      <c r="U36" s="106">
        <v>15737.740599611438</v>
      </c>
      <c r="V36" s="106">
        <v>10951.7107983066</v>
      </c>
      <c r="W36" s="106">
        <v>8196.6429222385541</v>
      </c>
      <c r="X36" s="106">
        <v>8741.999559312475</v>
      </c>
      <c r="Y36" s="106">
        <v>9129.6162665213342</v>
      </c>
      <c r="Z36" s="106">
        <v>7949.0965213369564</v>
      </c>
      <c r="AA36" s="106">
        <v>9054.0808163779784</v>
      </c>
      <c r="AB36" s="106">
        <v>10050.003412802324</v>
      </c>
    </row>
    <row r="37" spans="2:29" ht="14" x14ac:dyDescent="0.3">
      <c r="B37" s="26" t="s">
        <v>18</v>
      </c>
      <c r="C37" s="106"/>
      <c r="D37" s="106"/>
      <c r="E37" s="106"/>
      <c r="F37" s="106"/>
      <c r="G37" s="110"/>
      <c r="H37" s="106">
        <v>3.5764292183110724</v>
      </c>
      <c r="I37" s="106">
        <v>5.9801756428198054</v>
      </c>
      <c r="J37" s="106">
        <v>9.448449668032417</v>
      </c>
      <c r="K37" s="106">
        <v>234.32418789473132</v>
      </c>
      <c r="L37" s="106">
        <v>107.31064801739166</v>
      </c>
      <c r="M37" s="106">
        <v>14.57970575239</v>
      </c>
      <c r="N37" s="106">
        <v>24.144367169959999</v>
      </c>
      <c r="O37" s="106">
        <v>19.846044611459998</v>
      </c>
      <c r="P37" s="106">
        <v>18.782630973698001</v>
      </c>
      <c r="Q37" s="106">
        <v>13.298720395165804</v>
      </c>
      <c r="R37" s="106">
        <v>29.5413879794108</v>
      </c>
      <c r="S37" s="106">
        <v>10.062371362667498</v>
      </c>
      <c r="T37" s="106">
        <v>25.206817252593105</v>
      </c>
      <c r="U37" s="106">
        <v>16.148449624253303</v>
      </c>
      <c r="V37" s="106">
        <v>7.0704345892471041</v>
      </c>
      <c r="W37" s="106">
        <v>6.0732166742819027</v>
      </c>
      <c r="X37" s="106">
        <v>4.0600276596313005</v>
      </c>
      <c r="Y37" s="106">
        <v>8.6777317435453014</v>
      </c>
      <c r="Z37" s="106">
        <v>6.5350794127996021</v>
      </c>
      <c r="AA37" s="106">
        <v>9.6078992163512993</v>
      </c>
      <c r="AB37" s="106">
        <v>307.98001343017575</v>
      </c>
    </row>
    <row r="38" spans="2:29" ht="17.25" customHeight="1" x14ac:dyDescent="0.3">
      <c r="B38" s="31" t="s">
        <v>64</v>
      </c>
      <c r="C38" s="54">
        <v>1048.9230531868609</v>
      </c>
      <c r="D38" s="54">
        <v>1290.0879247901398</v>
      </c>
      <c r="E38" s="54">
        <v>1364.9120777060291</v>
      </c>
      <c r="F38" s="54">
        <v>1397.0165964662397</v>
      </c>
      <c r="G38" s="54">
        <v>1598.9606930976884</v>
      </c>
      <c r="H38" s="54">
        <v>2076.3798134577728</v>
      </c>
      <c r="I38" s="54">
        <v>3250.7744893726999</v>
      </c>
      <c r="J38" s="54">
        <v>3931.4162127156001</v>
      </c>
      <c r="K38" s="54">
        <v>4151.9220018278702</v>
      </c>
      <c r="L38" s="54">
        <v>2856.3627910094619</v>
      </c>
      <c r="M38" s="54">
        <v>3149.0798708422999</v>
      </c>
      <c r="N38" s="54">
        <v>3768.1809812091997</v>
      </c>
      <c r="O38" s="54">
        <v>4584.727038581701</v>
      </c>
      <c r="P38" s="54">
        <v>4030.2827007576998</v>
      </c>
      <c r="Q38" s="54">
        <v>4133.6992218702999</v>
      </c>
      <c r="R38" s="54">
        <v>3921.2632569834</v>
      </c>
      <c r="S38" s="54">
        <v>3516.6354958289999</v>
      </c>
      <c r="T38" s="54">
        <v>4665.1102246172995</v>
      </c>
      <c r="U38" s="54">
        <v>4127.9823510200004</v>
      </c>
      <c r="V38" s="54">
        <v>4760.9211414199999</v>
      </c>
      <c r="W38" s="54">
        <v>4002.0944514100001</v>
      </c>
      <c r="X38" s="54">
        <f t="shared" ref="X38" si="9">SUM(X39:X40)</f>
        <v>5081.0241443800005</v>
      </c>
      <c r="Y38" s="54">
        <v>7668.9721526100002</v>
      </c>
      <c r="Z38" s="54">
        <v>10662.368018650001</v>
      </c>
      <c r="AA38" s="54">
        <v>9335.70113012</v>
      </c>
      <c r="AB38" s="54">
        <v>8794.5145339899991</v>
      </c>
      <c r="AC38" s="182"/>
    </row>
    <row r="39" spans="2:29" ht="17.25" customHeight="1" x14ac:dyDescent="0.3">
      <c r="B39" s="29" t="s">
        <v>16</v>
      </c>
      <c r="C39" s="55">
        <v>618.97417258999997</v>
      </c>
      <c r="D39" s="55">
        <v>703.05699686000003</v>
      </c>
      <c r="E39" s="55">
        <v>812.39850329000001</v>
      </c>
      <c r="F39" s="55">
        <v>880.93616718999999</v>
      </c>
      <c r="G39" s="55">
        <v>1017.83187716</v>
      </c>
      <c r="H39" s="55">
        <v>1509.4619829000001</v>
      </c>
      <c r="I39" s="55">
        <v>1829.64699391</v>
      </c>
      <c r="J39" s="55">
        <v>1970.4324961299999</v>
      </c>
      <c r="K39" s="55">
        <v>2085.7648164500001</v>
      </c>
      <c r="L39" s="55">
        <v>1432.5804042300001</v>
      </c>
      <c r="M39" s="55">
        <v>1551.5097797599999</v>
      </c>
      <c r="N39" s="55">
        <v>1853.7713140799999</v>
      </c>
      <c r="O39" s="55">
        <v>2249.7996782300002</v>
      </c>
      <c r="P39" s="55">
        <v>1966.76988233</v>
      </c>
      <c r="Q39" s="55">
        <v>2020.10877117</v>
      </c>
      <c r="R39" s="55">
        <v>1943.878332</v>
      </c>
      <c r="S39" s="55">
        <v>1750.5412143000001</v>
      </c>
      <c r="T39" s="55">
        <v>2323.1144753499998</v>
      </c>
      <c r="U39" s="55">
        <v>2043.4383688600001</v>
      </c>
      <c r="V39" s="55">
        <v>2361.1432960100001</v>
      </c>
      <c r="W39" s="55">
        <v>1985.2620556500001</v>
      </c>
      <c r="X39" s="55">
        <v>2513.8772833600001</v>
      </c>
      <c r="Y39" s="55">
        <v>3850.01988682</v>
      </c>
      <c r="Z39" s="165">
        <v>5377.7941629899997</v>
      </c>
      <c r="AA39" s="165">
        <v>4732.23596868</v>
      </c>
      <c r="AB39" s="165">
        <v>4409.6665245599997</v>
      </c>
    </row>
    <row r="40" spans="2:29" ht="14" x14ac:dyDescent="0.3">
      <c r="B40" s="29" t="s">
        <v>17</v>
      </c>
      <c r="C40" s="55">
        <v>429.94888059686087</v>
      </c>
      <c r="D40" s="55">
        <v>587.0309279301398</v>
      </c>
      <c r="E40" s="55">
        <v>552.51357441602909</v>
      </c>
      <c r="F40" s="55">
        <v>516.08042927623967</v>
      </c>
      <c r="G40" s="55">
        <v>581.12881593768827</v>
      </c>
      <c r="H40" s="55">
        <v>566.91783055777262</v>
      </c>
      <c r="I40" s="55">
        <v>1421.1274954626999</v>
      </c>
      <c r="J40" s="55">
        <v>1960.9837165856002</v>
      </c>
      <c r="K40" s="55">
        <v>2066.1571853778705</v>
      </c>
      <c r="L40" s="55">
        <v>1423.7823867794621</v>
      </c>
      <c r="M40" s="55">
        <v>1597.5700910823</v>
      </c>
      <c r="N40" s="55">
        <v>1914.4096671292</v>
      </c>
      <c r="O40" s="55">
        <v>2334.9273603517004</v>
      </c>
      <c r="P40" s="55">
        <v>2063.5128184277</v>
      </c>
      <c r="Q40" s="55">
        <v>2113.5904507003002</v>
      </c>
      <c r="R40" s="55">
        <v>1977.3849249834</v>
      </c>
      <c r="S40" s="55">
        <v>1766.094281529</v>
      </c>
      <c r="T40" s="55">
        <v>2341.9957492672997</v>
      </c>
      <c r="U40" s="55">
        <v>2084.5439821599998</v>
      </c>
      <c r="V40" s="55">
        <v>2399.7778454099998</v>
      </c>
      <c r="W40" s="55">
        <v>2016.8323957600001</v>
      </c>
      <c r="X40" s="55">
        <v>2567.14686102</v>
      </c>
      <c r="Y40" s="55">
        <v>3818.9522657900002</v>
      </c>
      <c r="Z40" s="165">
        <v>5284.5738556599999</v>
      </c>
      <c r="AA40" s="165">
        <v>4603.46516144</v>
      </c>
      <c r="AB40" s="165">
        <v>4384.8480094300003</v>
      </c>
    </row>
    <row r="41" spans="2:29" ht="17.25" customHeight="1" x14ac:dyDescent="0.3">
      <c r="B41" s="24" t="s">
        <v>26</v>
      </c>
      <c r="C41" s="105">
        <v>397.14282250825408</v>
      </c>
      <c r="D41" s="105">
        <v>528.90178151726866</v>
      </c>
      <c r="E41" s="105">
        <v>449.76224154247319</v>
      </c>
      <c r="F41" s="105">
        <v>519.6341207819529</v>
      </c>
      <c r="G41" s="105">
        <v>701.1636692100725</v>
      </c>
      <c r="H41" s="105">
        <v>786.10261848613345</v>
      </c>
      <c r="I41" s="105">
        <v>580.99365339110591</v>
      </c>
      <c r="J41" s="105">
        <v>651.33891835217457</v>
      </c>
      <c r="K41" s="105">
        <v>1266.9797542355293</v>
      </c>
      <c r="L41" s="105">
        <v>1692.6391338462695</v>
      </c>
      <c r="M41" s="105">
        <v>1616.1464352912201</v>
      </c>
      <c r="N41" s="105">
        <v>1621.51611678311</v>
      </c>
      <c r="O41" s="105">
        <v>1960.58098334734</v>
      </c>
      <c r="P41" s="105">
        <v>982.40560384587843</v>
      </c>
      <c r="Q41" s="105">
        <v>556.82868598176594</v>
      </c>
      <c r="R41" s="105">
        <v>587.66661081263078</v>
      </c>
      <c r="S41" s="105">
        <v>630.58091649151856</v>
      </c>
      <c r="T41" s="105">
        <v>725.70921726731376</v>
      </c>
      <c r="U41" s="105">
        <v>678.65855899377482</v>
      </c>
      <c r="V41" s="105">
        <v>553.27728056435569</v>
      </c>
      <c r="W41" s="105">
        <v>70.470429188565703</v>
      </c>
      <c r="X41" s="105">
        <f t="shared" ref="X41" si="10">SUM(X42:X43)</f>
        <v>69.78825172503727</v>
      </c>
      <c r="Y41" s="105">
        <v>57.051440885099396</v>
      </c>
      <c r="Z41" s="105">
        <v>60.982571014736997</v>
      </c>
      <c r="AA41" s="105">
        <v>42.622435641279488</v>
      </c>
      <c r="AB41" s="105">
        <v>28.907252807369801</v>
      </c>
    </row>
    <row r="42" spans="2:29" ht="17.25" customHeight="1" x14ac:dyDescent="0.3">
      <c r="B42" s="26" t="s">
        <v>16</v>
      </c>
      <c r="C42" s="106">
        <v>133.90688529164998</v>
      </c>
      <c r="D42" s="106">
        <v>203.36822550581002</v>
      </c>
      <c r="E42" s="106">
        <v>235.04307375977001</v>
      </c>
      <c r="F42" s="106">
        <v>234.23181415707998</v>
      </c>
      <c r="G42" s="106">
        <v>297.14104686368</v>
      </c>
      <c r="H42" s="106">
        <v>348.3527906265</v>
      </c>
      <c r="I42" s="106">
        <v>325.23542055722999</v>
      </c>
      <c r="J42" s="106">
        <v>440.43822187110999</v>
      </c>
      <c r="K42" s="106">
        <v>828.43868243829002</v>
      </c>
      <c r="L42" s="106">
        <v>1095.8353360810499</v>
      </c>
      <c r="M42" s="106">
        <v>1133.25493342658</v>
      </c>
      <c r="N42" s="106">
        <v>1207.3386152216599</v>
      </c>
      <c r="O42" s="106">
        <v>1393.2551604349599</v>
      </c>
      <c r="P42" s="106">
        <v>789.31895685591019</v>
      </c>
      <c r="Q42" s="106">
        <v>496.58738022846001</v>
      </c>
      <c r="R42" s="106">
        <v>522.59374167938006</v>
      </c>
      <c r="S42" s="106">
        <v>557.31794625725013</v>
      </c>
      <c r="T42" s="106">
        <v>664.34472182982984</v>
      </c>
      <c r="U42" s="106">
        <v>631.09722183308998</v>
      </c>
      <c r="V42" s="106">
        <v>507.43223294278005</v>
      </c>
      <c r="W42" s="106">
        <v>30.546821005249996</v>
      </c>
      <c r="X42" s="106">
        <v>31.057975471820001</v>
      </c>
      <c r="Y42" s="106">
        <v>26.042562634240007</v>
      </c>
      <c r="Z42" s="106">
        <v>34.67149475546001</v>
      </c>
      <c r="AA42" s="106">
        <v>27.606734090939987</v>
      </c>
      <c r="AB42" s="106">
        <v>24.189587138680004</v>
      </c>
    </row>
    <row r="43" spans="2:29" ht="14" x14ac:dyDescent="0.3">
      <c r="B43" s="26" t="s">
        <v>17</v>
      </c>
      <c r="C43" s="106">
        <v>263.2359372166041</v>
      </c>
      <c r="D43" s="106">
        <v>325.53355601145864</v>
      </c>
      <c r="E43" s="106">
        <v>214.71916778270318</v>
      </c>
      <c r="F43" s="106">
        <v>285.40230662487295</v>
      </c>
      <c r="G43" s="106">
        <v>404.0226223463925</v>
      </c>
      <c r="H43" s="106">
        <v>437.7498278596334</v>
      </c>
      <c r="I43" s="106">
        <v>255.75823283387587</v>
      </c>
      <c r="J43" s="106">
        <v>210.90069648106456</v>
      </c>
      <c r="K43" s="106">
        <v>438.54107179723928</v>
      </c>
      <c r="L43" s="106">
        <v>596.80379776521943</v>
      </c>
      <c r="M43" s="106">
        <v>482.89150186464002</v>
      </c>
      <c r="N43" s="106">
        <v>414.17750156145001</v>
      </c>
      <c r="O43" s="106">
        <v>567.32582291237998</v>
      </c>
      <c r="P43" s="106">
        <v>193.08664698996827</v>
      </c>
      <c r="Q43" s="106">
        <v>60.241305753305895</v>
      </c>
      <c r="R43" s="106">
        <v>65.072869133250677</v>
      </c>
      <c r="S43" s="106">
        <v>73.262970234268494</v>
      </c>
      <c r="T43" s="106">
        <v>61.364495437483903</v>
      </c>
      <c r="U43" s="106">
        <v>47.561337160684793</v>
      </c>
      <c r="V43" s="106">
        <v>45.845047621575709</v>
      </c>
      <c r="W43" s="106">
        <v>39.923608183315707</v>
      </c>
      <c r="X43" s="106">
        <v>38.730276253217276</v>
      </c>
      <c r="Y43" s="106">
        <v>31.008878250859393</v>
      </c>
      <c r="Z43" s="106">
        <v>26.311076259276994</v>
      </c>
      <c r="AA43" s="106">
        <v>15.015701550339498</v>
      </c>
      <c r="AB43" s="106">
        <v>4.7176656686897971</v>
      </c>
    </row>
    <row r="44" spans="2:29" ht="17.25" customHeight="1" x14ac:dyDescent="0.3">
      <c r="B44" s="31" t="s">
        <v>27</v>
      </c>
      <c r="C44" s="54"/>
      <c r="D44" s="54"/>
      <c r="E44" s="54"/>
      <c r="F44" s="54"/>
      <c r="G44" s="54">
        <v>577.49054524999997</v>
      </c>
      <c r="H44" s="54">
        <v>2147.9367630000002</v>
      </c>
      <c r="I44" s="54">
        <v>4260.7549172500003</v>
      </c>
      <c r="J44" s="54">
        <v>6191.4635969999999</v>
      </c>
      <c r="K44" s="54">
        <v>7258.8003500000004</v>
      </c>
      <c r="L44" s="54">
        <v>8044.4298200000003</v>
      </c>
      <c r="M44" s="54">
        <v>9454.7173569999995</v>
      </c>
      <c r="N44" s="54">
        <v>10986.338643999999</v>
      </c>
      <c r="O44" s="54">
        <v>11956.463100000001</v>
      </c>
      <c r="P44" s="54">
        <v>10853.968144105</v>
      </c>
      <c r="Q44" s="54">
        <v>10801.101796000001</v>
      </c>
      <c r="R44" s="54">
        <v>10337.608469999999</v>
      </c>
      <c r="S44" s="54">
        <v>11080.204119120001</v>
      </c>
      <c r="T44" s="54">
        <v>11204.126289029</v>
      </c>
      <c r="U44" s="54">
        <v>11546.239545500001</v>
      </c>
      <c r="V44" s="54">
        <v>10174.181584495</v>
      </c>
      <c r="W44" s="54">
        <v>8163.2635</v>
      </c>
      <c r="X44" s="54">
        <f t="shared" ref="X44" si="11">X45</f>
        <v>9054.2148655000001</v>
      </c>
      <c r="Y44" s="54">
        <v>9502.5918885200008</v>
      </c>
      <c r="Z44" s="54">
        <v>6875.1003950000004</v>
      </c>
      <c r="AA44" s="54">
        <v>5541.2341379999998</v>
      </c>
      <c r="AB44" s="54">
        <v>5247.8546845999999</v>
      </c>
    </row>
    <row r="45" spans="2:29" ht="14" x14ac:dyDescent="0.3">
      <c r="B45" s="29" t="s">
        <v>16</v>
      </c>
      <c r="C45" s="55"/>
      <c r="D45" s="55"/>
      <c r="E45" s="55"/>
      <c r="F45" s="55"/>
      <c r="G45" s="55">
        <v>577.49054524999997</v>
      </c>
      <c r="H45" s="55">
        <v>2147.9367630000002</v>
      </c>
      <c r="I45" s="55">
        <v>4260.7549172500003</v>
      </c>
      <c r="J45" s="55">
        <v>6191.4635969999999</v>
      </c>
      <c r="K45" s="55">
        <v>7258.8003500000004</v>
      </c>
      <c r="L45" s="55">
        <v>8044.4298200000003</v>
      </c>
      <c r="M45" s="55">
        <v>9454.7173569999995</v>
      </c>
      <c r="N45" s="55">
        <v>10986.338643999999</v>
      </c>
      <c r="O45" s="55">
        <v>11956.463100000001</v>
      </c>
      <c r="P45" s="55">
        <v>10853.968144105</v>
      </c>
      <c r="Q45" s="55">
        <v>10801.101796000001</v>
      </c>
      <c r="R45" s="55">
        <v>10337.608469999999</v>
      </c>
      <c r="S45" s="55">
        <v>11080.204119120001</v>
      </c>
      <c r="T45" s="55">
        <v>11204.126289029</v>
      </c>
      <c r="U45" s="55">
        <v>11546.239545500001</v>
      </c>
      <c r="V45" s="55">
        <v>10174.181584495</v>
      </c>
      <c r="W45" s="55">
        <v>8163.2635</v>
      </c>
      <c r="X45" s="55">
        <v>9054.2148655000001</v>
      </c>
      <c r="Y45" s="55">
        <v>9502.5918885200008</v>
      </c>
      <c r="Z45" s="167">
        <v>6875.1003950000004</v>
      </c>
      <c r="AA45" s="167">
        <v>5541.2341379999998</v>
      </c>
      <c r="AB45" s="167">
        <v>5247.8546845999999</v>
      </c>
    </row>
    <row r="46" spans="2:29" ht="17.25" customHeight="1" x14ac:dyDescent="0.3">
      <c r="B46" s="24" t="s">
        <v>28</v>
      </c>
      <c r="C46" s="105"/>
      <c r="D46" s="105"/>
      <c r="E46" s="105"/>
      <c r="F46" s="105"/>
      <c r="G46" s="107"/>
      <c r="H46" s="105"/>
      <c r="I46" s="105"/>
      <c r="J46" s="105"/>
      <c r="K46" s="105"/>
      <c r="L46" s="105">
        <v>4199.5058733801488</v>
      </c>
      <c r="M46" s="105">
        <v>30238.614369507188</v>
      </c>
      <c r="N46" s="105">
        <v>55048.113806693815</v>
      </c>
      <c r="O46" s="105">
        <v>63342.685686126206</v>
      </c>
      <c r="P46" s="105">
        <v>83131.71112074086</v>
      </c>
      <c r="Q46" s="105">
        <v>80090.110949640337</v>
      </c>
      <c r="R46" s="105">
        <v>112584.53754222131</v>
      </c>
      <c r="S46" s="105">
        <v>108043.16524227393</v>
      </c>
      <c r="T46" s="105">
        <v>109398.58269145654</v>
      </c>
      <c r="U46" s="105">
        <v>139971.10010091096</v>
      </c>
      <c r="V46" s="105">
        <v>170026.73617155215</v>
      </c>
      <c r="W46" s="105">
        <v>385271.83645492932</v>
      </c>
      <c r="X46" s="105">
        <f t="shared" ref="X46" si="12">SUM(X47:X48)</f>
        <v>327537.89905364485</v>
      </c>
      <c r="Y46" s="105">
        <v>343241.69484813494</v>
      </c>
      <c r="Z46" s="105">
        <v>400696.33496784203</v>
      </c>
      <c r="AA46" s="105">
        <v>551227.79379736364</v>
      </c>
      <c r="AB46" s="105">
        <v>408182.14387625974</v>
      </c>
    </row>
    <row r="47" spans="2:29" ht="17.25" customHeight="1" x14ac:dyDescent="0.3">
      <c r="B47" s="26" t="s">
        <v>16</v>
      </c>
      <c r="C47" s="106"/>
      <c r="D47" s="106"/>
      <c r="E47" s="106"/>
      <c r="F47" s="106"/>
      <c r="G47" s="109"/>
      <c r="H47" s="106"/>
      <c r="I47" s="106"/>
      <c r="J47" s="106"/>
      <c r="K47" s="106"/>
      <c r="L47" s="106">
        <v>4015.9287868111087</v>
      </c>
      <c r="M47" s="106">
        <v>28052.189631015899</v>
      </c>
      <c r="N47" s="106">
        <v>51062.449020253902</v>
      </c>
      <c r="O47" s="106">
        <v>57029.659338322206</v>
      </c>
      <c r="P47" s="106">
        <v>77201.228471950279</v>
      </c>
      <c r="Q47" s="106">
        <v>76657.675108759722</v>
      </c>
      <c r="R47" s="106">
        <v>106453.6486172111</v>
      </c>
      <c r="S47" s="106">
        <v>102321.01442162611</v>
      </c>
      <c r="T47" s="106">
        <v>102319.34929014447</v>
      </c>
      <c r="U47" s="106">
        <v>132032.43852615362</v>
      </c>
      <c r="V47" s="106">
        <v>160940.03593009806</v>
      </c>
      <c r="W47" s="106">
        <v>378715.00527950976</v>
      </c>
      <c r="X47" s="106">
        <v>321362.34134625708</v>
      </c>
      <c r="Y47" s="106">
        <v>334144.99509428901</v>
      </c>
      <c r="Z47" s="106">
        <v>390499.11542513227</v>
      </c>
      <c r="AA47" s="106">
        <v>543526.03849735355</v>
      </c>
      <c r="AB47" s="106">
        <v>401675.75323944411</v>
      </c>
    </row>
    <row r="48" spans="2:29" ht="14" x14ac:dyDescent="0.3">
      <c r="B48" s="26" t="s">
        <v>17</v>
      </c>
      <c r="C48" s="106"/>
      <c r="D48" s="106"/>
      <c r="E48" s="106"/>
      <c r="F48" s="106"/>
      <c r="G48" s="109"/>
      <c r="H48" s="106"/>
      <c r="I48" s="106"/>
      <c r="J48" s="106"/>
      <c r="K48" s="106"/>
      <c r="L48" s="106">
        <v>183.57708656904001</v>
      </c>
      <c r="M48" s="106">
        <v>2186.4247384912901</v>
      </c>
      <c r="N48" s="106">
        <v>3985.6647864399101</v>
      </c>
      <c r="O48" s="106">
        <v>6313.0263478039997</v>
      </c>
      <c r="P48" s="106">
        <v>5930.4826487905766</v>
      </c>
      <c r="Q48" s="106">
        <v>3432.4358408806124</v>
      </c>
      <c r="R48" s="106">
        <v>6130.8889250101975</v>
      </c>
      <c r="S48" s="106">
        <v>5722.1508206478129</v>
      </c>
      <c r="T48" s="106">
        <v>7079.2334013120935</v>
      </c>
      <c r="U48" s="106">
        <v>7938.6615747573533</v>
      </c>
      <c r="V48" s="106">
        <v>9086.7002414541093</v>
      </c>
      <c r="W48" s="106">
        <v>6556.8311754195993</v>
      </c>
      <c r="X48" s="106">
        <v>6175.557707387783</v>
      </c>
      <c r="Y48" s="106">
        <v>9096.6997538459364</v>
      </c>
      <c r="Z48" s="106">
        <v>10197.21954270979</v>
      </c>
      <c r="AA48" s="106">
        <v>7701.7553000101025</v>
      </c>
      <c r="AB48" s="106">
        <v>6506.3906368156313</v>
      </c>
    </row>
    <row r="49" spans="2:29" ht="17.25" customHeight="1" x14ac:dyDescent="0.3">
      <c r="B49" s="31" t="s">
        <v>29</v>
      </c>
      <c r="C49" s="54"/>
      <c r="D49" s="54"/>
      <c r="E49" s="54"/>
      <c r="F49" s="54"/>
      <c r="G49" s="54"/>
      <c r="H49" s="54"/>
      <c r="I49" s="54"/>
      <c r="J49" s="54">
        <v>1186.7312138274001</v>
      </c>
      <c r="K49" s="54">
        <v>1357.4698918085001</v>
      </c>
      <c r="L49" s="54">
        <v>2589.4687775889997</v>
      </c>
      <c r="M49" s="54">
        <v>4284.5513662935</v>
      </c>
      <c r="N49" s="54">
        <v>5752.0399987589008</v>
      </c>
      <c r="O49" s="54">
        <v>5710.4089388151997</v>
      </c>
      <c r="P49" s="54">
        <v>9593.6609659276</v>
      </c>
      <c r="Q49" s="54">
        <v>7700.6716559657007</v>
      </c>
      <c r="R49" s="54">
        <v>5875.1095942380998</v>
      </c>
      <c r="S49" s="54">
        <v>4379.8173449079004</v>
      </c>
      <c r="T49" s="54">
        <v>11210.169695465698</v>
      </c>
      <c r="U49" s="54">
        <v>14824.092921924301</v>
      </c>
      <c r="V49" s="54">
        <v>9765.6904468188004</v>
      </c>
      <c r="W49" s="54">
        <v>7066.8989384124006</v>
      </c>
      <c r="X49" s="54">
        <f t="shared" ref="X49" si="13">SUM(X50:X53)</f>
        <v>13676.017837986399</v>
      </c>
      <c r="Y49" s="54">
        <v>9174.164988869401</v>
      </c>
      <c r="Z49" s="54">
        <v>7371.3250179484003</v>
      </c>
      <c r="AA49" s="54">
        <v>7975.3178299892006</v>
      </c>
      <c r="AB49" s="54">
        <v>15328.929191147499</v>
      </c>
      <c r="AC49" s="182"/>
    </row>
    <row r="50" spans="2:29" ht="17.25" customHeight="1" x14ac:dyDescent="0.3">
      <c r="B50" s="29" t="s">
        <v>16</v>
      </c>
      <c r="C50" s="55"/>
      <c r="D50" s="55"/>
      <c r="E50" s="55"/>
      <c r="F50" s="55"/>
      <c r="G50" s="55"/>
      <c r="H50" s="55"/>
      <c r="I50" s="55"/>
      <c r="J50" s="55">
        <v>1007.15925</v>
      </c>
      <c r="K50" s="55">
        <v>1170.1952000000001</v>
      </c>
      <c r="L50" s="55">
        <v>2021.9468999999999</v>
      </c>
      <c r="M50" s="55">
        <v>3417.1884</v>
      </c>
      <c r="N50" s="55">
        <v>4692.2536</v>
      </c>
      <c r="O50" s="55">
        <v>4798.4933499999997</v>
      </c>
      <c r="P50" s="55">
        <v>8397.7031499999994</v>
      </c>
      <c r="Q50" s="55">
        <v>6261.3460500000001</v>
      </c>
      <c r="R50" s="55">
        <v>4867.4548000000004</v>
      </c>
      <c r="S50" s="55">
        <v>3300.4387999999999</v>
      </c>
      <c r="T50" s="55">
        <v>5264.402</v>
      </c>
      <c r="U50" s="55">
        <v>4307.5809499999996</v>
      </c>
      <c r="V50" s="55">
        <v>3902.258691</v>
      </c>
      <c r="W50" s="55">
        <v>2846.7802999999999</v>
      </c>
      <c r="X50" s="55">
        <v>7147.8208500000001</v>
      </c>
      <c r="Y50" s="55">
        <v>6172.5157499999996</v>
      </c>
      <c r="Z50" s="165">
        <v>6270.1976500000001</v>
      </c>
      <c r="AA50" s="165">
        <v>5646.6880499999997</v>
      </c>
      <c r="AB50" s="165">
        <v>10609.590850000001</v>
      </c>
    </row>
    <row r="51" spans="2:29" ht="17.25" customHeight="1" x14ac:dyDescent="0.3">
      <c r="B51" s="29" t="s">
        <v>17</v>
      </c>
      <c r="C51" s="55"/>
      <c r="D51" s="55"/>
      <c r="E51" s="55"/>
      <c r="F51" s="55"/>
      <c r="G51" s="55"/>
      <c r="H51" s="55"/>
      <c r="I51" s="55"/>
      <c r="J51" s="55"/>
      <c r="K51" s="55"/>
      <c r="L51" s="55">
        <v>474.46683183459999</v>
      </c>
      <c r="M51" s="55">
        <v>735.71090685830006</v>
      </c>
      <c r="N51" s="55">
        <v>480.74570478090004</v>
      </c>
      <c r="O51" s="55">
        <v>832.23713703099997</v>
      </c>
      <c r="P51" s="55">
        <v>840.90364774309944</v>
      </c>
      <c r="Q51" s="55">
        <v>1384.3791224146009</v>
      </c>
      <c r="R51" s="55">
        <v>916.62912476919917</v>
      </c>
      <c r="S51" s="55">
        <v>909.88728259619995</v>
      </c>
      <c r="T51" s="55">
        <v>5882.2731535570974</v>
      </c>
      <c r="U51" s="55">
        <v>10510.690361450001</v>
      </c>
      <c r="V51" s="55">
        <v>5858.93912344</v>
      </c>
      <c r="W51" s="55">
        <v>4218.3216350900002</v>
      </c>
      <c r="X51" s="55">
        <v>6293.9697312999997</v>
      </c>
      <c r="Y51" s="55">
        <v>2997.1458122700001</v>
      </c>
      <c r="Z51" s="165">
        <v>1100.18347116</v>
      </c>
      <c r="AA51" s="165">
        <v>2327.3398419599998</v>
      </c>
      <c r="AB51" s="165">
        <v>3346.20719478</v>
      </c>
    </row>
    <row r="52" spans="2:29" ht="17.25" customHeight="1" x14ac:dyDescent="0.3">
      <c r="B52" s="29" t="s">
        <v>18</v>
      </c>
      <c r="C52" s="55"/>
      <c r="D52" s="55"/>
      <c r="E52" s="55"/>
      <c r="F52" s="55"/>
      <c r="G52" s="55"/>
      <c r="H52" s="55"/>
      <c r="I52" s="55"/>
      <c r="J52" s="55"/>
      <c r="K52" s="55"/>
      <c r="L52" s="55"/>
      <c r="M52" s="55"/>
      <c r="N52" s="55"/>
      <c r="O52" s="55"/>
      <c r="P52" s="55"/>
      <c r="Q52" s="55"/>
      <c r="R52" s="55"/>
      <c r="S52" s="55"/>
      <c r="T52" s="55"/>
      <c r="U52" s="55"/>
      <c r="V52" s="55"/>
      <c r="W52" s="55"/>
      <c r="X52" s="55"/>
      <c r="Y52" s="55"/>
      <c r="Z52" s="165"/>
      <c r="AA52" s="165"/>
      <c r="AB52" s="165">
        <v>1</v>
      </c>
    </row>
    <row r="53" spans="2:29" ht="14" x14ac:dyDescent="0.3">
      <c r="B53" s="29" t="s">
        <v>19</v>
      </c>
      <c r="C53" s="55"/>
      <c r="D53" s="55"/>
      <c r="E53" s="55"/>
      <c r="F53" s="55"/>
      <c r="G53" s="55"/>
      <c r="H53" s="55"/>
      <c r="I53" s="55"/>
      <c r="J53" s="55">
        <v>179.5719638274</v>
      </c>
      <c r="K53" s="55">
        <v>187.27469180849999</v>
      </c>
      <c r="L53" s="55">
        <v>93.055045754399998</v>
      </c>
      <c r="M53" s="55">
        <v>131.65205943519999</v>
      </c>
      <c r="N53" s="55">
        <v>579.04069397800004</v>
      </c>
      <c r="O53" s="55">
        <v>79.678451784199993</v>
      </c>
      <c r="P53" s="55">
        <v>355.05416818449999</v>
      </c>
      <c r="Q53" s="55">
        <v>54.946483551100009</v>
      </c>
      <c r="R53" s="55">
        <v>91.025669468900006</v>
      </c>
      <c r="S53" s="55">
        <v>169.49126231170001</v>
      </c>
      <c r="T53" s="55">
        <v>63.494541908599999</v>
      </c>
      <c r="U53" s="55">
        <v>5.8216104742999999</v>
      </c>
      <c r="V53" s="55">
        <v>4.4926323787999989</v>
      </c>
      <c r="W53" s="55">
        <v>1.7970033224000002</v>
      </c>
      <c r="X53" s="55">
        <v>234.22725668640001</v>
      </c>
      <c r="Y53" s="55">
        <v>4.5034265994</v>
      </c>
      <c r="Z53" s="55">
        <v>0.94389678840000002</v>
      </c>
      <c r="AA53" s="55">
        <v>1.2899380292</v>
      </c>
      <c r="AB53" s="55">
        <v>1372.1311463675002</v>
      </c>
    </row>
    <row r="54" spans="2:29" ht="17.25" customHeight="1" x14ac:dyDescent="0.3">
      <c r="B54" s="24" t="s">
        <v>30</v>
      </c>
      <c r="C54" s="105"/>
      <c r="D54" s="105"/>
      <c r="E54" s="105"/>
      <c r="F54" s="105"/>
      <c r="G54" s="107"/>
      <c r="H54" s="105"/>
      <c r="I54" s="105"/>
      <c r="J54" s="105">
        <v>3662.5514629420295</v>
      </c>
      <c r="K54" s="105">
        <v>3621.4213857885602</v>
      </c>
      <c r="L54" s="105">
        <v>4065.5545738779902</v>
      </c>
      <c r="M54" s="105">
        <v>4790.4363563162997</v>
      </c>
      <c r="N54" s="105">
        <v>5388.0115430656997</v>
      </c>
      <c r="O54" s="105">
        <v>5670.3511389706291</v>
      </c>
      <c r="P54" s="105">
        <v>5871.2863821988649</v>
      </c>
      <c r="Q54" s="105">
        <v>5338.2707617212527</v>
      </c>
      <c r="R54" s="105">
        <v>6448.7125088470511</v>
      </c>
      <c r="S54" s="105">
        <v>6606.7609056177034</v>
      </c>
      <c r="T54" s="105">
        <v>7135.4912237187218</v>
      </c>
      <c r="U54" s="105">
        <v>7765.5496443542916</v>
      </c>
      <c r="V54" s="105">
        <v>7934.7394603398388</v>
      </c>
      <c r="W54" s="105">
        <v>6138.4836227019505</v>
      </c>
      <c r="X54" s="105">
        <f t="shared" ref="X54" si="14">SUM(X55:X56)</f>
        <v>6278.8089182407675</v>
      </c>
      <c r="Y54" s="105">
        <v>4908.1770831665817</v>
      </c>
      <c r="Z54" s="105">
        <v>5865.1647412459288</v>
      </c>
      <c r="AA54" s="105">
        <v>5943.4267671873586</v>
      </c>
      <c r="AB54" s="105">
        <v>7296.0326947502899</v>
      </c>
    </row>
    <row r="55" spans="2:29" ht="17.25" customHeight="1" x14ac:dyDescent="0.3">
      <c r="B55" s="26" t="s">
        <v>16</v>
      </c>
      <c r="C55" s="106"/>
      <c r="D55" s="106"/>
      <c r="E55" s="106"/>
      <c r="F55" s="106"/>
      <c r="G55" s="109"/>
      <c r="H55" s="106"/>
      <c r="I55" s="106"/>
      <c r="J55" s="106">
        <v>2520.23911306631</v>
      </c>
      <c r="K55" s="106">
        <v>2488.98286136456</v>
      </c>
      <c r="L55" s="106">
        <v>2470.1345102666501</v>
      </c>
      <c r="M55" s="106">
        <v>3431.9843225184495</v>
      </c>
      <c r="N55" s="106">
        <v>4040.7594900582499</v>
      </c>
      <c r="O55" s="106">
        <v>4099.9197933100295</v>
      </c>
      <c r="P55" s="106">
        <v>4505.9290593467404</v>
      </c>
      <c r="Q55" s="106">
        <v>3755.9768801744503</v>
      </c>
      <c r="R55" s="106">
        <v>4765.3186152274402</v>
      </c>
      <c r="S55" s="106">
        <v>4436.2020957737996</v>
      </c>
      <c r="T55" s="106">
        <v>4033.4245261588303</v>
      </c>
      <c r="U55" s="106">
        <v>4362.22958443274</v>
      </c>
      <c r="V55" s="106">
        <v>4893.5011398049501</v>
      </c>
      <c r="W55" s="106">
        <v>4265.7821623550899</v>
      </c>
      <c r="X55" s="106">
        <v>4282.3697786883395</v>
      </c>
      <c r="Y55" s="106">
        <v>3123.0937956666203</v>
      </c>
      <c r="Z55" s="106">
        <v>4213.6038922692896</v>
      </c>
      <c r="AA55" s="106">
        <v>4621.8460273484498</v>
      </c>
      <c r="AB55" s="106">
        <v>4883.7383497330902</v>
      </c>
    </row>
    <row r="56" spans="2:29" ht="14" x14ac:dyDescent="0.3">
      <c r="B56" s="26" t="s">
        <v>17</v>
      </c>
      <c r="C56" s="106"/>
      <c r="D56" s="106"/>
      <c r="E56" s="106"/>
      <c r="F56" s="106"/>
      <c r="G56" s="109"/>
      <c r="H56" s="106"/>
      <c r="I56" s="106"/>
      <c r="J56" s="106">
        <v>1142.3123498757193</v>
      </c>
      <c r="K56" s="106">
        <v>1132.4385244240002</v>
      </c>
      <c r="L56" s="106">
        <v>1595.4200636113401</v>
      </c>
      <c r="M56" s="106">
        <v>1358.4520337978502</v>
      </c>
      <c r="N56" s="106">
        <v>1347.2520530074501</v>
      </c>
      <c r="O56" s="106">
        <v>1570.4313456606001</v>
      </c>
      <c r="P56" s="106">
        <v>1365.3573228521243</v>
      </c>
      <c r="Q56" s="106">
        <v>1582.2938815468028</v>
      </c>
      <c r="R56" s="106">
        <v>1683.3938936196112</v>
      </c>
      <c r="S56" s="106">
        <v>2170.5588098439034</v>
      </c>
      <c r="T56" s="106">
        <v>3102.066697559892</v>
      </c>
      <c r="U56" s="106">
        <v>3403.3200599215525</v>
      </c>
      <c r="V56" s="106">
        <v>3041.2383205348888</v>
      </c>
      <c r="W56" s="106">
        <v>1872.7014603468599</v>
      </c>
      <c r="X56" s="106">
        <v>1996.4391395524281</v>
      </c>
      <c r="Y56" s="106">
        <v>1785.0832874999614</v>
      </c>
      <c r="Z56" s="106">
        <v>1651.5608489766387</v>
      </c>
      <c r="AA56" s="106">
        <v>1321.5807398389081</v>
      </c>
      <c r="AB56" s="106">
        <v>1838.4470464066055</v>
      </c>
    </row>
    <row r="57" spans="2:29" ht="14" x14ac:dyDescent="0.3">
      <c r="B57" s="26" t="s">
        <v>18</v>
      </c>
      <c r="C57" s="106"/>
      <c r="D57" s="106"/>
      <c r="E57" s="106"/>
      <c r="F57" s="106"/>
      <c r="G57" s="109"/>
      <c r="H57" s="106"/>
      <c r="I57" s="106"/>
      <c r="J57" s="106"/>
      <c r="K57" s="106"/>
      <c r="L57" s="106"/>
      <c r="M57" s="106"/>
      <c r="N57" s="106"/>
      <c r="O57" s="106"/>
      <c r="P57" s="106"/>
      <c r="Q57" s="106"/>
      <c r="R57" s="106"/>
      <c r="S57" s="106"/>
      <c r="T57" s="106"/>
      <c r="U57" s="106"/>
      <c r="V57" s="106"/>
      <c r="W57" s="106"/>
      <c r="X57" s="106"/>
      <c r="Y57" s="106"/>
      <c r="Z57" s="106"/>
      <c r="AA57" s="106"/>
      <c r="AB57" s="106">
        <v>573.84729861059452</v>
      </c>
    </row>
    <row r="58" spans="2:29" ht="20.25" customHeight="1" x14ac:dyDescent="0.3">
      <c r="B58" s="44" t="s">
        <v>99</v>
      </c>
      <c r="C58" s="54">
        <v>947.77296830013768</v>
      </c>
      <c r="D58" s="54">
        <v>2026.74237728965</v>
      </c>
      <c r="E58" s="54">
        <v>1238.9732790793219</v>
      </c>
      <c r="F58" s="54">
        <v>1981.9664758021322</v>
      </c>
      <c r="G58" s="54">
        <v>2303.4912612414473</v>
      </c>
      <c r="H58" s="54">
        <v>3314.3225012140624</v>
      </c>
      <c r="I58" s="54">
        <v>3395.9367463035032</v>
      </c>
      <c r="J58" s="54">
        <v>3807.3504326587604</v>
      </c>
      <c r="K58" s="54">
        <v>9903.8095591418405</v>
      </c>
      <c r="L58" s="54">
        <v>9402.8092469312778</v>
      </c>
      <c r="M58" s="54">
        <v>135.66269857241505</v>
      </c>
      <c r="N58" s="54">
        <v>2.4407492309999997E-2</v>
      </c>
      <c r="O58" s="54">
        <v>2.2872050519999999E-2</v>
      </c>
      <c r="P58" s="54">
        <v>2.1225659097499999E-2</v>
      </c>
      <c r="Q58" s="54">
        <v>1.7173590445000001E-2</v>
      </c>
      <c r="R58" s="54">
        <v>8.150290059999999E-3</v>
      </c>
      <c r="S58" s="54">
        <v>0</v>
      </c>
      <c r="T58" s="54">
        <v>0</v>
      </c>
      <c r="U58" s="54">
        <v>0</v>
      </c>
      <c r="V58" s="54">
        <v>0</v>
      </c>
      <c r="W58" s="54">
        <v>0</v>
      </c>
      <c r="X58" s="54">
        <f t="shared" ref="X58" si="15">SUM(X59:X60)</f>
        <v>0</v>
      </c>
      <c r="Y58" s="54">
        <v>0</v>
      </c>
      <c r="Z58" s="54">
        <v>0</v>
      </c>
      <c r="AA58" s="54">
        <v>0</v>
      </c>
      <c r="AB58" s="54">
        <v>0</v>
      </c>
    </row>
    <row r="59" spans="2:29" ht="17.25" customHeight="1" x14ac:dyDescent="0.3">
      <c r="B59" s="29" t="s">
        <v>16</v>
      </c>
      <c r="C59" s="55">
        <v>868.68806857181005</v>
      </c>
      <c r="D59" s="55">
        <v>1678.7606276963402</v>
      </c>
      <c r="E59" s="55">
        <v>770.15569663758993</v>
      </c>
      <c r="F59" s="55">
        <v>1516.42193734273</v>
      </c>
      <c r="G59" s="55">
        <v>1726.3285073128702</v>
      </c>
      <c r="H59" s="55">
        <v>2522.2092152246496</v>
      </c>
      <c r="I59" s="55">
        <v>2369.6198472220262</v>
      </c>
      <c r="J59" s="55">
        <v>2354.5356269283266</v>
      </c>
      <c r="K59" s="55">
        <v>7950.5994106595335</v>
      </c>
      <c r="L59" s="55">
        <v>8697.7059752859586</v>
      </c>
      <c r="M59" s="55">
        <v>112.73357861111239</v>
      </c>
      <c r="N59" s="55"/>
      <c r="O59" s="55"/>
      <c r="P59" s="55"/>
      <c r="Q59" s="55"/>
      <c r="R59" s="55">
        <v>0</v>
      </c>
      <c r="S59" s="55">
        <v>0</v>
      </c>
      <c r="T59" s="55">
        <v>0</v>
      </c>
      <c r="U59" s="55">
        <v>0</v>
      </c>
      <c r="V59" s="55">
        <v>0</v>
      </c>
      <c r="W59" s="55">
        <v>0</v>
      </c>
      <c r="X59" s="55">
        <v>0</v>
      </c>
      <c r="Y59" s="55">
        <v>0</v>
      </c>
      <c r="Z59" s="55">
        <v>0</v>
      </c>
      <c r="AA59" s="55">
        <v>0</v>
      </c>
      <c r="AB59" s="55">
        <v>0</v>
      </c>
    </row>
    <row r="60" spans="2:29" ht="14" x14ac:dyDescent="0.3">
      <c r="B60" s="29" t="s">
        <v>17</v>
      </c>
      <c r="C60" s="55">
        <v>79.960748912408263</v>
      </c>
      <c r="D60" s="55">
        <v>345.79189993899683</v>
      </c>
      <c r="E60" s="55">
        <v>469.27753595664802</v>
      </c>
      <c r="F60" s="55">
        <v>467.2440637270056</v>
      </c>
      <c r="G60" s="55">
        <v>576.77284282496998</v>
      </c>
      <c r="H60" s="55">
        <v>798.52262212775975</v>
      </c>
      <c r="I60" s="55">
        <v>1023.9194380732058</v>
      </c>
      <c r="J60" s="55">
        <v>1453.0014822641035</v>
      </c>
      <c r="K60" s="55">
        <v>1923.5386879630873</v>
      </c>
      <c r="L60" s="55">
        <v>702.84754046531077</v>
      </c>
      <c r="M60" s="55">
        <v>24.123904981709998</v>
      </c>
      <c r="N60" s="55">
        <v>2.4407492309999997E-2</v>
      </c>
      <c r="O60" s="55">
        <v>2.2872050519999999E-2</v>
      </c>
      <c r="P60" s="55">
        <v>2.1225659097499999E-2</v>
      </c>
      <c r="Q60" s="55">
        <v>1.7173590445000001E-2</v>
      </c>
      <c r="R60" s="55">
        <v>8.150290059999999E-3</v>
      </c>
      <c r="S60" s="55">
        <v>0</v>
      </c>
      <c r="T60" s="55">
        <v>0</v>
      </c>
      <c r="U60" s="55">
        <v>0</v>
      </c>
      <c r="V60" s="55">
        <v>0</v>
      </c>
      <c r="W60" s="55">
        <v>0</v>
      </c>
      <c r="X60" s="55">
        <v>0</v>
      </c>
      <c r="Y60" s="55">
        <v>0</v>
      </c>
      <c r="Z60" s="55">
        <v>0</v>
      </c>
      <c r="AA60" s="55">
        <v>0</v>
      </c>
      <c r="AB60" s="55">
        <v>0</v>
      </c>
    </row>
    <row r="61" spans="2:29" ht="17.25" customHeight="1" x14ac:dyDescent="0.3">
      <c r="B61" s="24" t="s">
        <v>60</v>
      </c>
      <c r="C61" s="105"/>
      <c r="D61" s="105"/>
      <c r="E61" s="105"/>
      <c r="F61" s="105"/>
      <c r="G61" s="107"/>
      <c r="H61" s="105"/>
      <c r="I61" s="105"/>
      <c r="J61" s="105"/>
      <c r="K61" s="105"/>
      <c r="L61" s="105"/>
      <c r="M61" s="105"/>
      <c r="N61" s="105"/>
      <c r="O61" s="105">
        <v>182.45169302061001</v>
      </c>
      <c r="P61" s="105">
        <v>1335.2238238311797</v>
      </c>
      <c r="Q61" s="105">
        <v>1593.121446834441</v>
      </c>
      <c r="R61" s="105">
        <v>1657.3435899151045</v>
      </c>
      <c r="S61" s="105">
        <v>1732.4108000255515</v>
      </c>
      <c r="T61" s="105">
        <v>1695.3482597048649</v>
      </c>
      <c r="U61" s="105">
        <v>1523.0980793122815</v>
      </c>
      <c r="V61" s="105">
        <v>1822.4011209200946</v>
      </c>
      <c r="W61" s="105">
        <v>1551.2622619741599</v>
      </c>
      <c r="X61" s="105">
        <f t="shared" ref="X61" si="16">SUM(X62:X64)</f>
        <v>1478.2352864079401</v>
      </c>
      <c r="Y61" s="105">
        <v>1771.36937223883</v>
      </c>
      <c r="Z61" s="105">
        <v>2041.1432185827496</v>
      </c>
      <c r="AA61" s="105">
        <v>2153.36099256239</v>
      </c>
      <c r="AB61" s="105">
        <f>+AB62+AB63+AB64</f>
        <v>1939.1389734050599</v>
      </c>
    </row>
    <row r="62" spans="2:29" ht="17.25" customHeight="1" x14ac:dyDescent="0.3">
      <c r="B62" s="26" t="s">
        <v>16</v>
      </c>
      <c r="C62" s="106"/>
      <c r="D62" s="106"/>
      <c r="E62" s="106"/>
      <c r="F62" s="106"/>
      <c r="G62" s="109"/>
      <c r="H62" s="106"/>
      <c r="I62" s="106"/>
      <c r="J62" s="106"/>
      <c r="K62" s="106"/>
      <c r="L62" s="106"/>
      <c r="M62" s="106"/>
      <c r="N62" s="106"/>
      <c r="O62" s="106">
        <v>179.93320549257001</v>
      </c>
      <c r="P62" s="106">
        <v>1327.6087187411899</v>
      </c>
      <c r="Q62" s="106">
        <v>1556.8113418010701</v>
      </c>
      <c r="R62" s="106">
        <v>1629.91885988129</v>
      </c>
      <c r="S62" s="106">
        <v>1661.3903952779999</v>
      </c>
      <c r="T62" s="106">
        <v>1600.7216418749999</v>
      </c>
      <c r="U62" s="106">
        <v>1459.9530746580001</v>
      </c>
      <c r="V62" s="106">
        <v>1772.9554420397701</v>
      </c>
      <c r="W62" s="106">
        <v>1511.9192579815001</v>
      </c>
      <c r="X62" s="106">
        <v>1434.54460916579</v>
      </c>
      <c r="Y62" s="106">
        <v>1692.4478695496498</v>
      </c>
      <c r="Z62" s="106">
        <v>1954.0901501000001</v>
      </c>
      <c r="AA62" s="106">
        <v>2026.1383171627901</v>
      </c>
      <c r="AB62" s="106">
        <v>1817.74432999996</v>
      </c>
    </row>
    <row r="63" spans="2:29" ht="17.25" customHeight="1" x14ac:dyDescent="0.3">
      <c r="B63" s="26" t="s">
        <v>17</v>
      </c>
      <c r="C63" s="106"/>
      <c r="D63" s="106"/>
      <c r="E63" s="106"/>
      <c r="F63" s="106"/>
      <c r="G63" s="109"/>
      <c r="H63" s="106"/>
      <c r="I63" s="106"/>
      <c r="J63" s="106"/>
      <c r="K63" s="106"/>
      <c r="L63" s="106"/>
      <c r="M63" s="106"/>
      <c r="N63" s="106"/>
      <c r="O63" s="106">
        <v>2.5184875280400001</v>
      </c>
      <c r="P63" s="106">
        <v>7.3554160184390005</v>
      </c>
      <c r="Q63" s="106">
        <v>35.837016418770702</v>
      </c>
      <c r="R63" s="106">
        <v>27.266037283679101</v>
      </c>
      <c r="S63" s="106">
        <v>70.524591200534019</v>
      </c>
      <c r="T63" s="106">
        <v>93.708844790544305</v>
      </c>
      <c r="U63" s="106">
        <v>61.969462936489997</v>
      </c>
      <c r="V63" s="106">
        <v>49.113230464059995</v>
      </c>
      <c r="W63" s="106">
        <v>39.343003992660002</v>
      </c>
      <c r="X63" s="106">
        <v>43.475044495550001</v>
      </c>
      <c r="Y63" s="106">
        <v>78.777968936579995</v>
      </c>
      <c r="Z63" s="106">
        <v>86.978435140600013</v>
      </c>
      <c r="AA63" s="106">
        <v>127.19458994236</v>
      </c>
      <c r="AB63" s="106">
        <v>121.39464340510001</v>
      </c>
    </row>
    <row r="64" spans="2:29" ht="14" x14ac:dyDescent="0.3">
      <c r="B64" s="26" t="s">
        <v>18</v>
      </c>
      <c r="C64" s="106"/>
      <c r="D64" s="106"/>
      <c r="E64" s="106"/>
      <c r="F64" s="106"/>
      <c r="G64" s="109"/>
      <c r="H64" s="106"/>
      <c r="I64" s="106"/>
      <c r="J64" s="106"/>
      <c r="K64" s="106"/>
      <c r="L64" s="106"/>
      <c r="M64" s="106"/>
      <c r="N64" s="106"/>
      <c r="O64" s="106"/>
      <c r="P64" s="106">
        <v>0.25968907155080001</v>
      </c>
      <c r="Q64" s="106">
        <v>0.47308861460039997</v>
      </c>
      <c r="R64" s="106">
        <v>0.15869275013540002</v>
      </c>
      <c r="S64" s="106">
        <v>0.49177192781830004</v>
      </c>
      <c r="T64" s="106">
        <v>0.91709590538149999</v>
      </c>
      <c r="U64" s="106">
        <v>1.1749238304649998</v>
      </c>
      <c r="V64" s="106">
        <v>0.33244841626480004</v>
      </c>
      <c r="W64" s="106">
        <v>0</v>
      </c>
      <c r="X64" s="106">
        <v>0.21563274659999998</v>
      </c>
      <c r="Y64" s="106">
        <v>0.14353375259999998</v>
      </c>
      <c r="Z64" s="106">
        <v>7.3446892350000001E-2</v>
      </c>
      <c r="AA64" s="106">
        <v>2.8085457239999997E-2</v>
      </c>
      <c r="AB64" s="106">
        <v>0</v>
      </c>
    </row>
    <row r="65" spans="2:29" ht="30.65" customHeight="1" x14ac:dyDescent="0.3">
      <c r="B65" s="44" t="s">
        <v>125</v>
      </c>
      <c r="C65" s="54">
        <v>2047.6578952098332</v>
      </c>
      <c r="D65" s="54">
        <v>1639.7657850169896</v>
      </c>
      <c r="E65" s="54">
        <v>1299.7476227736729</v>
      </c>
      <c r="F65" s="54">
        <v>987.1940158528713</v>
      </c>
      <c r="G65" s="54">
        <v>841.24258365322635</v>
      </c>
      <c r="H65" s="54">
        <v>1585.343154586109</v>
      </c>
      <c r="I65" s="54">
        <v>1330.0605553152723</v>
      </c>
      <c r="J65" s="54">
        <v>6400.8808229185124</v>
      </c>
      <c r="K65" s="54">
        <v>19353.363534992397</v>
      </c>
      <c r="L65" s="54">
        <v>13083.523044898855</v>
      </c>
      <c r="M65" s="54">
        <v>14312.534711785285</v>
      </c>
      <c r="N65" s="54">
        <v>13197.498895568018</v>
      </c>
      <c r="O65" s="54">
        <v>10713.156213819106</v>
      </c>
      <c r="P65" s="54">
        <v>10595.340358139114</v>
      </c>
      <c r="Q65" s="54">
        <v>8158.1400813604523</v>
      </c>
      <c r="R65" s="54">
        <v>8271.1122516292035</v>
      </c>
      <c r="S65" s="54">
        <v>13375.296953803365</v>
      </c>
      <c r="T65" s="54">
        <v>14299.999259905408</v>
      </c>
      <c r="U65" s="54">
        <v>15142.136930924606</v>
      </c>
      <c r="V65" s="54">
        <v>9874.7725597725876</v>
      </c>
      <c r="W65" s="54">
        <v>21432.114608067292</v>
      </c>
      <c r="X65" s="54">
        <f t="shared" ref="X65" si="17">SUM(X66:X68)</f>
        <v>19432.634419596176</v>
      </c>
      <c r="Y65" s="54">
        <v>15885.833731969993</v>
      </c>
      <c r="Z65" s="54">
        <v>19178.192243506877</v>
      </c>
      <c r="AA65" s="54">
        <v>15632.965349345101</v>
      </c>
      <c r="AB65" s="54">
        <f>+AB66+AB67+AB68</f>
        <v>18521.241710561389</v>
      </c>
    </row>
    <row r="66" spans="2:29" ht="17.25" customHeight="1" x14ac:dyDescent="0.3">
      <c r="B66" s="29" t="s">
        <v>16</v>
      </c>
      <c r="C66" s="55">
        <v>1069.7281828563707</v>
      </c>
      <c r="D66" s="55">
        <v>1102.6380784317034</v>
      </c>
      <c r="E66" s="55">
        <v>1082.7974869025325</v>
      </c>
      <c r="F66" s="55">
        <v>820.43035113535052</v>
      </c>
      <c r="G66" s="55">
        <v>603.68557961942054</v>
      </c>
      <c r="H66" s="55">
        <v>1252.3278140984</v>
      </c>
      <c r="I66" s="55">
        <v>1007.5373756765758</v>
      </c>
      <c r="J66" s="55">
        <v>6209.9507187960035</v>
      </c>
      <c r="K66" s="55">
        <v>19083.545147625562</v>
      </c>
      <c r="L66" s="55">
        <v>12887.573087440722</v>
      </c>
      <c r="M66" s="55">
        <v>14109.836877729227</v>
      </c>
      <c r="N66" s="55">
        <v>12560.4219848756</v>
      </c>
      <c r="O66" s="55">
        <v>10148.304635461622</v>
      </c>
      <c r="P66" s="55">
        <v>10311.282386882282</v>
      </c>
      <c r="Q66" s="55">
        <v>7699.3058363792688</v>
      </c>
      <c r="R66" s="55">
        <v>7590.7748713452611</v>
      </c>
      <c r="S66" s="55">
        <v>13028.56753695201</v>
      </c>
      <c r="T66" s="55">
        <v>13587.453281566484</v>
      </c>
      <c r="U66" s="55">
        <v>13914.463530668403</v>
      </c>
      <c r="V66" s="55">
        <v>9027.4602495062754</v>
      </c>
      <c r="W66" s="55">
        <v>21236.216124992159</v>
      </c>
      <c r="X66" s="55">
        <v>18981.30609584328</v>
      </c>
      <c r="Y66" s="55">
        <v>15115.20542301024</v>
      </c>
      <c r="Z66" s="165">
        <v>18970.969673999367</v>
      </c>
      <c r="AA66" s="165">
        <v>14992.65470590441</v>
      </c>
      <c r="AB66" s="165">
        <v>18314.050306316469</v>
      </c>
    </row>
    <row r="67" spans="2:29" ht="14" x14ac:dyDescent="0.3">
      <c r="B67" s="29" t="s">
        <v>17</v>
      </c>
      <c r="C67" s="55">
        <v>128.41722950017692</v>
      </c>
      <c r="D67" s="55">
        <v>392.96047863961394</v>
      </c>
      <c r="E67" s="55">
        <v>137.98132213914306</v>
      </c>
      <c r="F67" s="55">
        <v>97.35803477045917</v>
      </c>
      <c r="G67" s="55">
        <v>117.17136192515348</v>
      </c>
      <c r="H67" s="55">
        <v>27.168519157156172</v>
      </c>
      <c r="I67" s="55">
        <v>65.551651281054959</v>
      </c>
      <c r="J67" s="55">
        <v>104.79992159599908</v>
      </c>
      <c r="K67" s="55">
        <v>150.24527435659368</v>
      </c>
      <c r="L67" s="55">
        <v>148.47490118003819</v>
      </c>
      <c r="M67" s="55">
        <v>147.60794352780772</v>
      </c>
      <c r="N67" s="55">
        <v>497.46753307853299</v>
      </c>
      <c r="O67" s="55">
        <v>505.84959518535658</v>
      </c>
      <c r="P67" s="55">
        <v>190.90491988079518</v>
      </c>
      <c r="Q67" s="55">
        <v>404.4024908908558</v>
      </c>
      <c r="R67" s="55">
        <v>610.74654346961972</v>
      </c>
      <c r="S67" s="55">
        <v>305.39357292064329</v>
      </c>
      <c r="T67" s="55">
        <v>685.15066108973099</v>
      </c>
      <c r="U67" s="55">
        <v>1212.2988569841725</v>
      </c>
      <c r="V67" s="55">
        <v>841.67195578071949</v>
      </c>
      <c r="W67" s="55">
        <v>193.69810197090473</v>
      </c>
      <c r="X67" s="55">
        <v>449.10537548066588</v>
      </c>
      <c r="Y67" s="55">
        <v>704.58891224583772</v>
      </c>
      <c r="Z67" s="165">
        <v>207.1801826609601</v>
      </c>
      <c r="AA67" s="165">
        <v>640.31064344069148</v>
      </c>
      <c r="AB67" s="165">
        <v>207.1906635477001</v>
      </c>
    </row>
    <row r="68" spans="2:29" ht="17.25" customHeight="1" x14ac:dyDescent="0.3">
      <c r="B68" s="29" t="s">
        <v>19</v>
      </c>
      <c r="C68" s="55">
        <v>849.51248285328552</v>
      </c>
      <c r="D68" s="55">
        <v>144.16722794567229</v>
      </c>
      <c r="E68" s="55">
        <v>78.968813731997457</v>
      </c>
      <c r="F68" s="55">
        <v>69.405629947061627</v>
      </c>
      <c r="G68" s="55">
        <v>120.38564210865232</v>
      </c>
      <c r="H68" s="55">
        <v>305.84682133055276</v>
      </c>
      <c r="I68" s="55">
        <v>256.97152835764149</v>
      </c>
      <c r="J68" s="55">
        <v>86.130182526510097</v>
      </c>
      <c r="K68" s="55">
        <v>119.5731130102378</v>
      </c>
      <c r="L68" s="55">
        <v>47.475056278095259</v>
      </c>
      <c r="M68" s="55">
        <v>55.089890528250464</v>
      </c>
      <c r="N68" s="55">
        <v>139.60937761388629</v>
      </c>
      <c r="O68" s="55">
        <v>59.001983172128121</v>
      </c>
      <c r="P68" s="55">
        <v>93.153051376036515</v>
      </c>
      <c r="Q68" s="55">
        <v>54.43175409032763</v>
      </c>
      <c r="R68" s="55">
        <v>69.590836814322699</v>
      </c>
      <c r="S68" s="55">
        <v>41.33584393071088</v>
      </c>
      <c r="T68" s="55">
        <v>27.395317249193326</v>
      </c>
      <c r="U68" s="55">
        <v>15.37454327202888</v>
      </c>
      <c r="V68" s="55">
        <v>5.6403544855931553</v>
      </c>
      <c r="W68" s="55">
        <v>2.2003811042264019</v>
      </c>
      <c r="X68" s="55">
        <v>2.2229482722274034</v>
      </c>
      <c r="Y68" s="55">
        <v>66.039396713914599</v>
      </c>
      <c r="Z68" s="55">
        <v>4.2386846549999996E-2</v>
      </c>
      <c r="AA68" s="55">
        <v>0</v>
      </c>
      <c r="AB68" s="55">
        <v>7.4069721999999968E-4</v>
      </c>
    </row>
    <row r="69" spans="2:29" customFormat="1" ht="14" x14ac:dyDescent="0.3">
      <c r="B69" s="44" t="s">
        <v>117</v>
      </c>
      <c r="C69" s="54"/>
      <c r="D69" s="54"/>
      <c r="E69" s="54"/>
      <c r="F69" s="54"/>
      <c r="G69" s="54"/>
      <c r="H69" s="54"/>
      <c r="I69" s="54"/>
      <c r="J69" s="54"/>
      <c r="K69" s="54"/>
      <c r="L69" s="54"/>
      <c r="M69" s="54"/>
      <c r="N69" s="54"/>
      <c r="O69" s="54"/>
      <c r="P69" s="54"/>
      <c r="Q69" s="54"/>
      <c r="R69" s="54"/>
      <c r="S69" s="54"/>
      <c r="T69" s="54"/>
      <c r="U69" s="54">
        <f t="shared" ref="U69:X69" si="18">+U70+U71</f>
        <v>6.9445722829799994</v>
      </c>
      <c r="V69" s="54">
        <f t="shared" si="18"/>
        <v>18.337432176040004</v>
      </c>
      <c r="W69" s="54">
        <f t="shared" si="18"/>
        <v>18.49647603887</v>
      </c>
      <c r="X69" s="54">
        <f t="shared" si="18"/>
        <v>24.493598446189999</v>
      </c>
      <c r="Y69" s="54">
        <v>28.797285080409999</v>
      </c>
      <c r="Z69" s="54">
        <v>33.000070053470004</v>
      </c>
      <c r="AA69" s="54">
        <v>41.174174938250005</v>
      </c>
      <c r="AB69" s="54">
        <f>+AB70+AB71</f>
        <v>44.81122142465</v>
      </c>
    </row>
    <row r="70" spans="2:29" customFormat="1" ht="20.25" customHeight="1" x14ac:dyDescent="0.3">
      <c r="B70" s="29" t="s">
        <v>17</v>
      </c>
      <c r="C70" s="55"/>
      <c r="D70" s="55"/>
      <c r="E70" s="55"/>
      <c r="F70" s="55"/>
      <c r="G70" s="55"/>
      <c r="H70" s="55"/>
      <c r="I70" s="55"/>
      <c r="J70" s="55"/>
      <c r="K70" s="55"/>
      <c r="L70" s="55"/>
      <c r="M70" s="55"/>
      <c r="N70" s="55"/>
      <c r="O70" s="55"/>
      <c r="P70" s="55"/>
      <c r="Q70" s="55"/>
      <c r="R70" s="55"/>
      <c r="S70" s="55"/>
      <c r="T70" s="55"/>
      <c r="U70" s="55">
        <f>6924732232.98/1000000000</f>
        <v>6.9247322329799994</v>
      </c>
      <c r="V70" s="55">
        <f>18308752176.04/1000000000</f>
        <v>18.308752176040002</v>
      </c>
      <c r="W70" s="55">
        <f>18466291038.87/1000000000</f>
        <v>18.466291038870001</v>
      </c>
      <c r="X70" s="55">
        <f>24412692446.19/1000000000</f>
        <v>24.41269244619</v>
      </c>
      <c r="Y70" s="55">
        <v>28.649160080409999</v>
      </c>
      <c r="Z70" s="165">
        <v>32.918984885770001</v>
      </c>
      <c r="AA70" s="165">
        <v>41.095612656260002</v>
      </c>
      <c r="AB70" s="165">
        <v>44.68864923308</v>
      </c>
    </row>
    <row r="71" spans="2:29" customFormat="1" ht="20.25" customHeight="1" x14ac:dyDescent="0.3">
      <c r="B71" s="29" t="s">
        <v>18</v>
      </c>
      <c r="C71" s="55"/>
      <c r="D71" s="55"/>
      <c r="E71" s="55"/>
      <c r="F71" s="55"/>
      <c r="G71" s="55"/>
      <c r="H71" s="55"/>
      <c r="I71" s="55"/>
      <c r="J71" s="55"/>
      <c r="K71" s="55"/>
      <c r="L71" s="55"/>
      <c r="M71" s="55"/>
      <c r="N71" s="55"/>
      <c r="O71" s="55"/>
      <c r="P71" s="55"/>
      <c r="Q71" s="55"/>
      <c r="R71" s="55"/>
      <c r="S71" s="55"/>
      <c r="T71" s="55"/>
      <c r="U71" s="55">
        <f>19840050/1000000000</f>
        <v>1.9840050000000001E-2</v>
      </c>
      <c r="V71" s="55">
        <f>28680000/1000000000</f>
        <v>2.8680000000000001E-2</v>
      </c>
      <c r="W71" s="55">
        <f>30185000/1000000000</f>
        <v>3.0185E-2</v>
      </c>
      <c r="X71" s="55">
        <f>80906000/1000000000</f>
        <v>8.0906000000000006E-2</v>
      </c>
      <c r="Y71" s="55">
        <v>0.14812500000000001</v>
      </c>
      <c r="Z71" s="165">
        <v>8.1085167700000002E-2</v>
      </c>
      <c r="AA71" s="165">
        <v>7.8562281989999996E-2</v>
      </c>
      <c r="AB71" s="165">
        <v>0.12257219156999999</v>
      </c>
    </row>
    <row r="72" spans="2:29" customFormat="1" ht="20.25" customHeight="1" x14ac:dyDescent="0.3">
      <c r="B72" s="24" t="s">
        <v>116</v>
      </c>
      <c r="C72" s="105"/>
      <c r="D72" s="105"/>
      <c r="E72" s="105"/>
      <c r="F72" s="105"/>
      <c r="G72" s="107"/>
      <c r="H72" s="105"/>
      <c r="I72" s="105"/>
      <c r="J72" s="105"/>
      <c r="K72" s="105"/>
      <c r="L72" s="105"/>
      <c r="M72" s="105"/>
      <c r="N72" s="105"/>
      <c r="O72" s="105"/>
      <c r="P72" s="105"/>
      <c r="Q72" s="105"/>
      <c r="R72" s="105"/>
      <c r="S72" s="105"/>
      <c r="T72" s="105"/>
      <c r="U72" s="105"/>
      <c r="V72" s="105"/>
      <c r="W72" s="105"/>
      <c r="X72" s="105"/>
      <c r="Y72" s="105">
        <v>0.70750000000000002</v>
      </c>
      <c r="Z72" s="105">
        <v>2.7413670849999998</v>
      </c>
      <c r="AA72" s="105">
        <v>5.8569186350000004</v>
      </c>
      <c r="AB72" s="105">
        <f>+AB73</f>
        <v>14.690208184999999</v>
      </c>
      <c r="AC72" s="195"/>
    </row>
    <row r="73" spans="2:29" customFormat="1" ht="20.25" customHeight="1" thickBot="1" x14ac:dyDescent="0.35">
      <c r="B73" s="100" t="s">
        <v>16</v>
      </c>
      <c r="C73" s="105"/>
      <c r="D73" s="105"/>
      <c r="E73" s="105"/>
      <c r="F73" s="105"/>
      <c r="G73" s="107"/>
      <c r="H73" s="105"/>
      <c r="I73" s="105"/>
      <c r="J73" s="105"/>
      <c r="K73" s="105"/>
      <c r="L73" s="105"/>
      <c r="M73" s="105"/>
      <c r="N73" s="105"/>
      <c r="O73" s="105"/>
      <c r="P73" s="105"/>
      <c r="Q73" s="105"/>
      <c r="R73" s="105"/>
      <c r="S73" s="105"/>
      <c r="T73" s="105"/>
      <c r="U73" s="105"/>
      <c r="V73" s="105"/>
      <c r="W73" s="105"/>
      <c r="X73" s="105">
        <v>2.7006229999999999E-2</v>
      </c>
      <c r="Y73" s="105">
        <v>0.68607762000000005</v>
      </c>
      <c r="Z73" s="111">
        <v>2.74417847</v>
      </c>
      <c r="AA73" s="111">
        <v>5.8598387900000004</v>
      </c>
      <c r="AB73" s="111">
        <v>14.690208184999999</v>
      </c>
    </row>
    <row r="74" spans="2:29" customFormat="1" ht="14.5" thickBot="1" x14ac:dyDescent="0.35">
      <c r="B74" s="33" t="s">
        <v>15</v>
      </c>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row>
    <row r="75" spans="2:29" customFormat="1" ht="14" x14ac:dyDescent="0.3">
      <c r="B75" s="29" t="s">
        <v>16</v>
      </c>
      <c r="C75" s="51">
        <f t="shared" ref="C75:I75" si="19">+C11+C15+C18+C22+C26+C29+C32+C35+C39+C42+C45+C47+C50+C55+C59+C62+C66+C9</f>
        <v>13702.928098975421</v>
      </c>
      <c r="D75" s="51">
        <f t="shared" si="19"/>
        <v>16531.225508464751</v>
      </c>
      <c r="E75" s="51">
        <f t="shared" si="19"/>
        <v>18189.582270343126</v>
      </c>
      <c r="F75" s="51">
        <f t="shared" si="19"/>
        <v>22080.585315362099</v>
      </c>
      <c r="G75" s="51">
        <f t="shared" si="19"/>
        <v>26809.323143646983</v>
      </c>
      <c r="H75" s="51">
        <f t="shared" si="19"/>
        <v>32529.252157795072</v>
      </c>
      <c r="I75" s="51">
        <f t="shared" si="19"/>
        <v>43518.301149660285</v>
      </c>
      <c r="J75" s="51">
        <f>+J11+J15+J18+J22+J26+J29+J32+J35+J39+J42+J45+J47+J50+J55+J59+J62+J66+J9</f>
        <v>71409.281179169702</v>
      </c>
      <c r="K75" s="51">
        <f>+K11+K15+K18+K22+K26+K29+K32+K35+K39+K42+K45+K47+K50+K55+K59+K62+K73+K66+K9</f>
        <v>106704.33624833816</v>
      </c>
      <c r="L75" s="51">
        <f t="shared" ref="L75:Z75" si="20">+L11+L15+L18+L22+L26+L29+L32+L35+L39+L42+L45+L47+L50+L55+L59+L62+L73+L66+L9</f>
        <v>91512.333763667339</v>
      </c>
      <c r="M75" s="51">
        <f t="shared" si="20"/>
        <v>115340.58221095396</v>
      </c>
      <c r="N75" s="51">
        <f t="shared" si="20"/>
        <v>150632.20323729151</v>
      </c>
      <c r="O75" s="51">
        <f t="shared" si="20"/>
        <v>160916.33002462387</v>
      </c>
      <c r="P75" s="51">
        <f t="shared" si="20"/>
        <v>190683.17144503223</v>
      </c>
      <c r="Q75" s="51">
        <f t="shared" si="20"/>
        <v>192190.66011285159</v>
      </c>
      <c r="R75" s="51">
        <f t="shared" si="20"/>
        <v>227955.85961057027</v>
      </c>
      <c r="S75" s="51">
        <f t="shared" si="20"/>
        <v>240255.61065833276</v>
      </c>
      <c r="T75" s="51">
        <f t="shared" si="20"/>
        <v>249079.10565549415</v>
      </c>
      <c r="U75" s="51">
        <f t="shared" si="20"/>
        <v>280329.65130613942</v>
      </c>
      <c r="V75" s="51">
        <f t="shared" si="20"/>
        <v>307790.7616606754</v>
      </c>
      <c r="W75" s="51">
        <f t="shared" si="20"/>
        <v>533154.60444704362</v>
      </c>
      <c r="X75" s="51">
        <f>+X11+X15+X18+X22+X26+X29+X32+X35+X39+X42+X45+X47+X50+X55+X59+X62+X73+X66+X9</f>
        <v>495453.50369972485</v>
      </c>
      <c r="Y75" s="51">
        <f t="shared" si="20"/>
        <v>511275.48133337387</v>
      </c>
      <c r="Z75" s="51">
        <f t="shared" si="20"/>
        <v>583063.95382428775</v>
      </c>
      <c r="AA75" s="51">
        <f>+AA11+AA15+AA18+AA22+AA26+AA29+AA32+AA35+AA39+AA42+AA45+AA47+AA50+AA55+AA59+AA62+AA73+AA66+AA9</f>
        <v>741734.2057605302</v>
      </c>
      <c r="AB75" s="51">
        <f>+AB11+AB15+AB18+AB22+AB26+AB29+AB32+AB35+AB39+AB42+AB45+AB47+AB50+AB55+AB59+AB62+AB73+AB66+AB9</f>
        <v>617652.62343415839</v>
      </c>
    </row>
    <row r="76" spans="2:29" customFormat="1" ht="17.25" customHeight="1" x14ac:dyDescent="0.3">
      <c r="B76" s="26" t="s">
        <v>17</v>
      </c>
      <c r="C76" s="49">
        <f t="shared" ref="C76:W76" si="21">+C12+C16+C19+C23+C27+C30+C33+C36+C40+C43+C48+C51+C56+C60+C63+C67+C70</f>
        <v>5219.6801569063118</v>
      </c>
      <c r="D76" s="49">
        <f t="shared" si="21"/>
        <v>6883.6769256199705</v>
      </c>
      <c r="E76" s="49">
        <f t="shared" si="21"/>
        <v>7746.5517173384305</v>
      </c>
      <c r="F76" s="49">
        <f t="shared" si="21"/>
        <v>9355.5747047861405</v>
      </c>
      <c r="G76" s="49">
        <f t="shared" si="21"/>
        <v>12362.973363713103</v>
      </c>
      <c r="H76" s="49">
        <f t="shared" si="21"/>
        <v>13752.048754403198</v>
      </c>
      <c r="I76" s="49">
        <f t="shared" si="21"/>
        <v>16169.293625549355</v>
      </c>
      <c r="J76" s="49">
        <f t="shared" si="21"/>
        <v>21145.98295337554</v>
      </c>
      <c r="K76" s="49">
        <f t="shared" si="21"/>
        <v>25887.359238795525</v>
      </c>
      <c r="L76" s="49">
        <f t="shared" si="21"/>
        <v>27387.009818041803</v>
      </c>
      <c r="M76" s="49">
        <f t="shared" si="21"/>
        <v>31240.647450637662</v>
      </c>
      <c r="N76" s="49">
        <f t="shared" si="21"/>
        <v>34485.108025640453</v>
      </c>
      <c r="O76" s="49">
        <f t="shared" si="21"/>
        <v>41575.609528628695</v>
      </c>
      <c r="P76" s="49">
        <f t="shared" si="21"/>
        <v>42148.03669084303</v>
      </c>
      <c r="Q76" s="49">
        <f t="shared" si="21"/>
        <v>48563.197875784885</v>
      </c>
      <c r="R76" s="49">
        <f t="shared" si="21"/>
        <v>49951.535146039045</v>
      </c>
      <c r="S76" s="49">
        <f t="shared" si="21"/>
        <v>54820.134713953572</v>
      </c>
      <c r="T76" s="49">
        <f t="shared" si="21"/>
        <v>71522.28395610259</v>
      </c>
      <c r="U76" s="49">
        <f t="shared" si="21"/>
        <v>75358.751267220534</v>
      </c>
      <c r="V76" s="49">
        <f t="shared" si="21"/>
        <v>69876.52842645385</v>
      </c>
      <c r="W76" s="49">
        <f t="shared" si="21"/>
        <v>57248.386551928466</v>
      </c>
      <c r="X76" s="49">
        <f>+X12+X16+X19+X23+X27+X30+X33+X36+X40+X43+X48+X51+X56+X60+X63+X67+X70</f>
        <v>69635.847465573912</v>
      </c>
      <c r="Y76" s="49">
        <v>82380.889483951425</v>
      </c>
      <c r="Z76" s="49">
        <f>+Z12+Z16+Z19+Z23+Z27+Z30+Z33+Z36+Z40+Z43+Z48+Z51+Z56+Z60+Z63+Z67+Z70</f>
        <v>77780.678069957998</v>
      </c>
      <c r="AA76" s="49">
        <f>+AA12+AA16+AA19+AA23+AA27+AA30+AA33+AA36+AA40+AA43+AA48+AA51+AA56+AA60+AA63+AA67+AA70</f>
        <v>81704.38205685142</v>
      </c>
      <c r="AB76" s="49">
        <f>+AB12+AB16+AB19+AB23+AB27+AB30+AB33+AB36+AB40+AB43+AB48+AB51+AB56+AB60+AB63+AB67+AB70</f>
        <v>83730.901818691127</v>
      </c>
    </row>
    <row r="77" spans="2:29" customFormat="1" ht="17.25" customHeight="1" x14ac:dyDescent="0.3">
      <c r="B77" s="29" t="s">
        <v>18</v>
      </c>
      <c r="C77" s="51">
        <f t="shared" ref="C77:X77" si="22">+C20+C37+C64+C24+C71</f>
        <v>0</v>
      </c>
      <c r="D77" s="51">
        <f t="shared" si="22"/>
        <v>0</v>
      </c>
      <c r="E77" s="51">
        <f t="shared" si="22"/>
        <v>0</v>
      </c>
      <c r="F77" s="51">
        <f t="shared" si="22"/>
        <v>0</v>
      </c>
      <c r="G77" s="51">
        <f t="shared" si="22"/>
        <v>0</v>
      </c>
      <c r="H77" s="51">
        <f t="shared" si="22"/>
        <v>3.5764292183110724</v>
      </c>
      <c r="I77" s="51">
        <f t="shared" si="22"/>
        <v>5.9801756428198054</v>
      </c>
      <c r="J77" s="51">
        <f t="shared" si="22"/>
        <v>9.448449668032417</v>
      </c>
      <c r="K77" s="51">
        <f t="shared" si="22"/>
        <v>234.32418789473132</v>
      </c>
      <c r="L77" s="51">
        <f t="shared" si="22"/>
        <v>109.77256570200167</v>
      </c>
      <c r="M77" s="51">
        <f t="shared" si="22"/>
        <v>16.49748660961</v>
      </c>
      <c r="N77" s="51">
        <f t="shared" si="22"/>
        <v>27.15152602625</v>
      </c>
      <c r="O77" s="51">
        <f t="shared" si="22"/>
        <v>20.91120867183</v>
      </c>
      <c r="P77" s="51">
        <f t="shared" si="22"/>
        <v>20.541533496286</v>
      </c>
      <c r="Q77" s="51">
        <f t="shared" si="22"/>
        <v>15.886734018159002</v>
      </c>
      <c r="R77" s="51">
        <f t="shared" si="22"/>
        <v>35.725747645381098</v>
      </c>
      <c r="S77" s="51">
        <f t="shared" si="22"/>
        <v>13.913320776281699</v>
      </c>
      <c r="T77" s="51">
        <f t="shared" si="22"/>
        <v>29.984642422847106</v>
      </c>
      <c r="U77" s="51">
        <f t="shared" si="22"/>
        <v>25.499466836010605</v>
      </c>
      <c r="V77" s="51">
        <f t="shared" si="22"/>
        <v>11.836913530309502</v>
      </c>
      <c r="W77" s="51">
        <f t="shared" si="22"/>
        <v>11.745119548289001</v>
      </c>
      <c r="X77" s="51">
        <f t="shared" si="22"/>
        <v>17.7554472373481</v>
      </c>
      <c r="Y77" s="51">
        <v>23.482064432403998</v>
      </c>
      <c r="Z77" s="51">
        <f>+Z20+Z37+Z64+Z24+Z71</f>
        <v>18.099906254653298</v>
      </c>
      <c r="AA77" s="51">
        <f>+AA20+AA37+AA64+AA24+AA71</f>
        <v>21.062885670372506</v>
      </c>
      <c r="AB77" s="51">
        <f>+AB20+AB37+AB64+AB24+AB71+AB13+AB57+AB52</f>
        <v>909.11922825482907</v>
      </c>
    </row>
    <row r="78" spans="2:29" customFormat="1" ht="17.25" customHeight="1" thickBot="1" x14ac:dyDescent="0.35">
      <c r="B78" s="26" t="s">
        <v>31</v>
      </c>
      <c r="C78" s="49">
        <f t="shared" ref="C78:X78" si="23">+C53+C68</f>
        <v>849.51248285328552</v>
      </c>
      <c r="D78" s="49">
        <f t="shared" si="23"/>
        <v>144.16722794567229</v>
      </c>
      <c r="E78" s="49">
        <f t="shared" si="23"/>
        <v>78.968813731997457</v>
      </c>
      <c r="F78" s="49">
        <f t="shared" si="23"/>
        <v>69.405629947061627</v>
      </c>
      <c r="G78" s="49">
        <f t="shared" si="23"/>
        <v>120.38564210865232</v>
      </c>
      <c r="H78" s="49">
        <f t="shared" si="23"/>
        <v>305.84682133055276</v>
      </c>
      <c r="I78" s="49">
        <f t="shared" si="23"/>
        <v>256.97152835764149</v>
      </c>
      <c r="J78" s="49">
        <f t="shared" si="23"/>
        <v>265.70214635391011</v>
      </c>
      <c r="K78" s="49">
        <f t="shared" si="23"/>
        <v>306.84780481873781</v>
      </c>
      <c r="L78" s="49">
        <f t="shared" si="23"/>
        <v>140.53010203249525</v>
      </c>
      <c r="M78" s="49">
        <f t="shared" si="23"/>
        <v>186.74194996345045</v>
      </c>
      <c r="N78" s="49">
        <f t="shared" si="23"/>
        <v>718.65007159188633</v>
      </c>
      <c r="O78" s="49">
        <f t="shared" si="23"/>
        <v>138.6804349563281</v>
      </c>
      <c r="P78" s="49">
        <f t="shared" si="23"/>
        <v>448.20721956053649</v>
      </c>
      <c r="Q78" s="49">
        <f t="shared" si="23"/>
        <v>109.37823764142763</v>
      </c>
      <c r="R78" s="49">
        <f t="shared" si="23"/>
        <v>160.61650628322269</v>
      </c>
      <c r="S78" s="49">
        <f t="shared" si="23"/>
        <v>210.82710624241088</v>
      </c>
      <c r="T78" s="49">
        <f t="shared" si="23"/>
        <v>90.889859157793325</v>
      </c>
      <c r="U78" s="49">
        <f t="shared" si="23"/>
        <v>21.196153746328882</v>
      </c>
      <c r="V78" s="49">
        <f t="shared" si="23"/>
        <v>10.132986864393153</v>
      </c>
      <c r="W78" s="49">
        <f t="shared" si="23"/>
        <v>3.997384426626402</v>
      </c>
      <c r="X78" s="49">
        <f t="shared" si="23"/>
        <v>236.45020495862741</v>
      </c>
      <c r="Y78" s="49">
        <v>70.542823313314599</v>
      </c>
      <c r="Z78" s="49">
        <f>+Z53+Z68</f>
        <v>0.98628363495000004</v>
      </c>
      <c r="AA78" s="49">
        <f>+AA53+AA68</f>
        <v>1.2899380292</v>
      </c>
      <c r="AB78" s="49">
        <f>+AB53+AB68</f>
        <v>1372.1318870647201</v>
      </c>
    </row>
    <row r="79" spans="2:29" customFormat="1" ht="17.25" customHeight="1" x14ac:dyDescent="0.3">
      <c r="B79" s="57" t="s">
        <v>61</v>
      </c>
      <c r="C79" s="58">
        <f>SUM(C75:C78)</f>
        <v>19772.120738735019</v>
      </c>
      <c r="D79" s="58">
        <f t="shared" ref="D79:AB79" si="24">SUM(D75:D78)</f>
        <v>23559.069662030393</v>
      </c>
      <c r="E79" s="58">
        <f t="shared" si="24"/>
        <v>26015.102801413552</v>
      </c>
      <c r="F79" s="58">
        <f t="shared" si="24"/>
        <v>31505.565650095301</v>
      </c>
      <c r="G79" s="58">
        <f t="shared" si="24"/>
        <v>39292.682149468739</v>
      </c>
      <c r="H79" s="58">
        <f t="shared" si="24"/>
        <v>46590.72416274713</v>
      </c>
      <c r="I79" s="58">
        <f t="shared" si="24"/>
        <v>59950.546479210105</v>
      </c>
      <c r="J79" s="58">
        <f t="shared" si="24"/>
        <v>92830.414728567193</v>
      </c>
      <c r="K79" s="58">
        <f t="shared" si="24"/>
        <v>133132.86747984716</v>
      </c>
      <c r="L79" s="58">
        <f t="shared" si="24"/>
        <v>119149.64624944364</v>
      </c>
      <c r="M79" s="58">
        <f t="shared" si="24"/>
        <v>146784.46909816467</v>
      </c>
      <c r="N79" s="58">
        <f t="shared" si="24"/>
        <v>185863.11286055011</v>
      </c>
      <c r="O79" s="58">
        <f t="shared" si="24"/>
        <v>202651.53119688074</v>
      </c>
      <c r="P79" s="58">
        <f t="shared" si="24"/>
        <v>233299.95688893209</v>
      </c>
      <c r="Q79" s="58">
        <f t="shared" si="24"/>
        <v>240879.12296029605</v>
      </c>
      <c r="R79" s="58">
        <f t="shared" si="24"/>
        <v>278103.73701053794</v>
      </c>
      <c r="S79" s="58">
        <f t="shared" si="24"/>
        <v>295300.48579930508</v>
      </c>
      <c r="T79" s="58">
        <f t="shared" si="24"/>
        <v>320722.26411317737</v>
      </c>
      <c r="U79" s="58">
        <f t="shared" si="24"/>
        <v>355735.09819394228</v>
      </c>
      <c r="V79" s="58">
        <f t="shared" si="24"/>
        <v>377689.2599875239</v>
      </c>
      <c r="W79" s="58">
        <f t="shared" si="24"/>
        <v>590418.73350294703</v>
      </c>
      <c r="X79" s="58">
        <f t="shared" si="24"/>
        <v>565343.5568174948</v>
      </c>
      <c r="Y79" s="58">
        <f t="shared" si="24"/>
        <v>593750.39570507093</v>
      </c>
      <c r="Z79" s="58">
        <f t="shared" si="24"/>
        <v>660863.71808413533</v>
      </c>
      <c r="AA79" s="58">
        <f t="shared" si="24"/>
        <v>823460.94064108119</v>
      </c>
      <c r="AB79" s="58">
        <f t="shared" si="24"/>
        <v>703664.776368169</v>
      </c>
      <c r="AC79" s="194"/>
    </row>
    <row r="80" spans="2:29" customFormat="1" ht="17.25" customHeight="1" thickBot="1" x14ac:dyDescent="0.35">
      <c r="B80" s="59" t="s">
        <v>52</v>
      </c>
      <c r="C80" s="60">
        <v>0.20016552685370836</v>
      </c>
      <c r="D80" s="60">
        <v>0.19152972882046315</v>
      </c>
      <c r="E80" s="60">
        <v>0.10425000539564988</v>
      </c>
      <c r="F80" s="60">
        <v>0.21104905448935685</v>
      </c>
      <c r="G80" s="60">
        <v>0.24716637643831296</v>
      </c>
      <c r="H80" s="60">
        <v>0.18573539941907646</v>
      </c>
      <c r="I80" s="60">
        <v>0.28674854397616723</v>
      </c>
      <c r="J80" s="60">
        <v>0.54844985042395411</v>
      </c>
      <c r="K80" s="60">
        <v>0.43415138097920702</v>
      </c>
      <c r="L80" s="60">
        <v>-0.105032074311178</v>
      </c>
      <c r="M80" s="60">
        <v>0.23193373810667151</v>
      </c>
      <c r="N80" s="60">
        <v>0.26623146169674738</v>
      </c>
      <c r="O80" s="60">
        <v>9.0326789850585731E-2</v>
      </c>
      <c r="P80" s="60">
        <v>0.15123707929093166</v>
      </c>
      <c r="Q80" s="60">
        <v>3.2486787277771434E-2</v>
      </c>
      <c r="R80" s="60">
        <v>0.15453648947558474</v>
      </c>
      <c r="S80" s="60">
        <v>6.18357342969309E-2</v>
      </c>
      <c r="T80" s="60">
        <v>8.6087830993782033E-2</v>
      </c>
      <c r="U80" s="60">
        <v>0.10914705159392679</v>
      </c>
      <c r="V80" s="60">
        <v>6.1156622963207674E-2</v>
      </c>
      <c r="W80" s="60">
        <v>0.56326633010425109</v>
      </c>
      <c r="X80" s="60">
        <f t="shared" ref="X80" si="25">+X79/W79-1</f>
        <v>-4.2470157639954098E-2</v>
      </c>
      <c r="Y80" s="60">
        <v>5.0247125540942239E-2</v>
      </c>
      <c r="Z80" s="173">
        <f>+Z79/Y79-1</f>
        <v>0.1130328886760037</v>
      </c>
      <c r="AA80" s="173">
        <f>+AA79/Z79-1</f>
        <v>0.24603744782406922</v>
      </c>
      <c r="AB80" s="173">
        <f>+AB79/AA79-1</f>
        <v>-0.14547886652601694</v>
      </c>
    </row>
    <row r="81" spans="2:28" customFormat="1" ht="22.5" customHeight="1" x14ac:dyDescent="0.3">
      <c r="B81" s="61" t="s">
        <v>127</v>
      </c>
      <c r="C81" s="62">
        <v>4627.0505244738097</v>
      </c>
      <c r="D81" s="62">
        <v>5254.0844532246902</v>
      </c>
      <c r="E81" s="62">
        <v>5965.3912586758397</v>
      </c>
      <c r="F81" s="62">
        <v>6885.5600427373702</v>
      </c>
      <c r="G81" s="62">
        <v>8150.1378000437699</v>
      </c>
      <c r="H81" s="62">
        <v>9577.0222268604193</v>
      </c>
      <c r="I81" s="62">
        <v>11613.3199908061</v>
      </c>
      <c r="J81" s="62">
        <v>13889.052911136199</v>
      </c>
      <c r="K81" s="62">
        <v>16208.9746985124</v>
      </c>
      <c r="L81" s="62">
        <v>17626.147744795999</v>
      </c>
      <c r="M81" s="62">
        <v>19802.0105927076</v>
      </c>
      <c r="N81" s="62">
        <v>21623.524556480799</v>
      </c>
      <c r="O81" s="62">
        <v>23752.8685692912</v>
      </c>
      <c r="P81" s="62">
        <v>25462.954639352702</v>
      </c>
      <c r="Q81" s="62">
        <v>28001.327620470998</v>
      </c>
      <c r="R81" s="62">
        <v>30171.918863718402</v>
      </c>
      <c r="S81" s="62">
        <v>32056.288212047999</v>
      </c>
      <c r="T81" s="62">
        <v>34343.647497605198</v>
      </c>
      <c r="U81" s="62">
        <v>36099.8803819721</v>
      </c>
      <c r="V81" s="62">
        <v>38029.383403489403</v>
      </c>
      <c r="W81" s="62">
        <v>36735.629144953797</v>
      </c>
      <c r="X81" s="62">
        <v>40716.610990128102</v>
      </c>
      <c r="Y81" s="62">
        <v>45947.436696254503</v>
      </c>
      <c r="Z81" s="62">
        <v>47611.318105573198</v>
      </c>
      <c r="AA81" s="62">
        <v>49819.173500286401</v>
      </c>
      <c r="AB81" s="62">
        <v>51812.301787569399</v>
      </c>
    </row>
    <row r="82" spans="2:28" customFormat="1" ht="19.5" customHeight="1" x14ac:dyDescent="0.3">
      <c r="B82" s="24" t="s">
        <v>62</v>
      </c>
      <c r="C82" s="112">
        <v>4.273158599447866</v>
      </c>
      <c r="D82" s="112">
        <v>4.4839533646192216</v>
      </c>
      <c r="E82" s="112">
        <v>4.361005284201295</v>
      </c>
      <c r="F82" s="112">
        <v>4.5755995815222299</v>
      </c>
      <c r="G82" s="112">
        <v>4.8211064786239222</v>
      </c>
      <c r="H82" s="112">
        <v>4.8648445267335152</v>
      </c>
      <c r="I82" s="112">
        <v>5.1622229066856908</v>
      </c>
      <c r="J82" s="112">
        <v>6.6837109284921841</v>
      </c>
      <c r="K82" s="112">
        <v>8.2135279964417247</v>
      </c>
      <c r="L82" s="112">
        <v>6.7598234154494579</v>
      </c>
      <c r="M82" s="112">
        <v>7.4126043116157279</v>
      </c>
      <c r="N82" s="112">
        <v>8.595412481211115</v>
      </c>
      <c r="O82" s="112">
        <v>8.5316655799155949</v>
      </c>
      <c r="P82" s="112">
        <v>9.1623285747196714</v>
      </c>
      <c r="Q82" s="112">
        <v>8.6024179362194229</v>
      </c>
      <c r="R82" s="112">
        <v>9.2173036215126665</v>
      </c>
      <c r="S82" s="112">
        <v>9.2119363241911358</v>
      </c>
      <c r="T82" s="112">
        <v>9.3386197297634599</v>
      </c>
      <c r="U82" s="112">
        <v>9.8541904967527998</v>
      </c>
      <c r="V82" s="112">
        <v>9.9315115362314508</v>
      </c>
      <c r="W82" s="112">
        <v>16.072100770977272</v>
      </c>
      <c r="X82" s="112">
        <v>13.88483822866703</v>
      </c>
      <c r="Y82" s="112">
        <v>12.922383453731852</v>
      </c>
      <c r="Z82" s="112">
        <v>13.880391141844425</v>
      </c>
      <c r="AA82" s="112">
        <v>16.528996424164831</v>
      </c>
      <c r="AB82" s="112">
        <v>13.581036782600334</v>
      </c>
    </row>
    <row r="83" spans="2:28" customFormat="1" ht="22.5" customHeight="1" x14ac:dyDescent="0.3">
      <c r="B83" s="38" t="s">
        <v>63</v>
      </c>
      <c r="C83" s="113">
        <v>58.50473231494437</v>
      </c>
      <c r="D83" s="113">
        <v>55.754371125407559</v>
      </c>
      <c r="E83" s="113">
        <v>57.326231845139063</v>
      </c>
      <c r="F83" s="113">
        <v>54.63764814770547</v>
      </c>
      <c r="G83" s="113">
        <v>51.855316016865274</v>
      </c>
      <c r="H83" s="113">
        <v>51.389103726992431</v>
      </c>
      <c r="I83" s="113">
        <v>48.428749497860764</v>
      </c>
      <c r="J83" s="113">
        <v>37.404370517322612</v>
      </c>
      <c r="K83" s="113">
        <v>30.437590291078976</v>
      </c>
      <c r="L83" s="113">
        <v>36.983214595314635</v>
      </c>
      <c r="M83" s="113">
        <v>33.726338205891288</v>
      </c>
      <c r="N83" s="113">
        <v>29.085282474398991</v>
      </c>
      <c r="O83" s="113">
        <v>29.302601896225905</v>
      </c>
      <c r="P83" s="113">
        <v>27.285640103520183</v>
      </c>
      <c r="Q83" s="113">
        <v>29.06159661778414</v>
      </c>
      <c r="R83" s="113">
        <v>27.122899523078974</v>
      </c>
      <c r="S83" s="113">
        <v>27.138702570433967</v>
      </c>
      <c r="T83" s="113">
        <v>26.770551455609201</v>
      </c>
      <c r="U83" s="113">
        <v>25.369917506910507</v>
      </c>
      <c r="V83" s="113">
        <v>25.17240191364299</v>
      </c>
      <c r="W83" s="113">
        <v>15.55490495999414</v>
      </c>
      <c r="X83" s="113">
        <v>18.005251187143319</v>
      </c>
      <c r="Y83" s="113">
        <v>19.346276241926759</v>
      </c>
      <c r="Z83" s="113">
        <v>18.011019822513447</v>
      </c>
      <c r="AA83" s="113">
        <v>15.124935209890209</v>
      </c>
      <c r="AB83" s="113">
        <v>18.408020241892977</v>
      </c>
    </row>
    <row r="84" spans="2:28" customFormat="1" ht="23.25" customHeight="1" x14ac:dyDescent="0.3">
      <c r="B84" s="24" t="s">
        <v>128</v>
      </c>
      <c r="C84" s="63">
        <v>3883765.0481128925</v>
      </c>
      <c r="D84" s="63">
        <v>3957539.7867582105</v>
      </c>
      <c r="E84" s="63">
        <v>4024388.7923836466</v>
      </c>
      <c r="F84" s="63">
        <v>4090806.7789242398</v>
      </c>
      <c r="G84" s="63">
        <v>4156142.5130962832</v>
      </c>
      <c r="H84" s="63">
        <v>4219912.8115094705</v>
      </c>
      <c r="I84" s="63">
        <v>4283348.9977143686</v>
      </c>
      <c r="J84" s="63">
        <v>4347672.3914945796</v>
      </c>
      <c r="K84" s="63">
        <v>4411866.771287756</v>
      </c>
      <c r="L84" s="63">
        <v>4472706.4572183145</v>
      </c>
      <c r="M84" s="63">
        <v>4532028.578482884</v>
      </c>
      <c r="N84" s="63">
        <v>4594346.6093603186</v>
      </c>
      <c r="O84" s="63">
        <v>4654484.6519437265</v>
      </c>
      <c r="P84" s="63">
        <v>4713091.6396419434</v>
      </c>
      <c r="Q84" s="63">
        <v>4771777.9431079328</v>
      </c>
      <c r="R84" s="63">
        <v>4828520.2997157527</v>
      </c>
      <c r="S84" s="63">
        <v>4882722.9687616248</v>
      </c>
      <c r="T84" s="63">
        <v>4933518.8705587732</v>
      </c>
      <c r="U84" s="63">
        <v>4981349.0093712006</v>
      </c>
      <c r="V84" s="63">
        <v>5020970.0892126337</v>
      </c>
      <c r="W84" s="63">
        <v>5051379.2310498329</v>
      </c>
      <c r="X84" s="63">
        <v>5077666.8598168902</v>
      </c>
      <c r="Y84" s="63">
        <v>5104906.8366506081</v>
      </c>
      <c r="Z84" s="63">
        <v>5135911.6221289113</v>
      </c>
      <c r="AA84" s="63">
        <v>5164859.9393230807</v>
      </c>
      <c r="AB84" s="63">
        <v>5191823.0799561217</v>
      </c>
    </row>
    <row r="85" spans="2:28" customFormat="1" ht="25.5" customHeight="1" thickBot="1" x14ac:dyDescent="0.35">
      <c r="B85" s="64" t="s">
        <v>80</v>
      </c>
      <c r="C85" s="127">
        <v>5090967.2685638443</v>
      </c>
      <c r="D85" s="127">
        <v>5952958.3861312568</v>
      </c>
      <c r="E85" s="127">
        <v>6464361.2094955659</v>
      </c>
      <c r="F85" s="127">
        <v>7701553.1049795328</v>
      </c>
      <c r="G85" s="127">
        <v>9454122.9098027498</v>
      </c>
      <c r="H85" s="127">
        <v>11040684.071878145</v>
      </c>
      <c r="I85" s="127">
        <v>13996185.347306564</v>
      </c>
      <c r="J85" s="127">
        <v>21351750.171004787</v>
      </c>
      <c r="K85" s="127">
        <v>30176085.176975489</v>
      </c>
      <c r="L85" s="127">
        <v>26639272.52752145</v>
      </c>
      <c r="M85" s="127">
        <v>32388248.784455236</v>
      </c>
      <c r="N85" s="127">
        <v>40454743.332137987</v>
      </c>
      <c r="O85" s="127">
        <v>43538983.657890648</v>
      </c>
      <c r="P85" s="127">
        <v>49500407.53008911</v>
      </c>
      <c r="Q85" s="127">
        <v>50479952.301260643</v>
      </c>
      <c r="R85" s="127">
        <v>57596058.367386267</v>
      </c>
      <c r="S85" s="127">
        <v>60478648.428051271</v>
      </c>
      <c r="T85" s="127">
        <v>65008824.84247034</v>
      </c>
      <c r="U85" s="169">
        <v>71413405.791225001</v>
      </c>
      <c r="V85" s="169">
        <v>75222368.043772087</v>
      </c>
      <c r="W85" s="127">
        <v>116882678.27403641</v>
      </c>
      <c r="X85" s="127">
        <v>111339237.57217149</v>
      </c>
      <c r="Y85" s="127">
        <v>116309741.72579372</v>
      </c>
      <c r="Z85" s="127">
        <v>128675056.48592092</v>
      </c>
      <c r="AA85" s="127">
        <v>159435289.69132242</v>
      </c>
      <c r="AB85" s="127">
        <v>135533273.2898356</v>
      </c>
    </row>
    <row r="86" spans="2:28" customFormat="1" ht="18" customHeight="1" x14ac:dyDescent="0.3">
      <c r="B86" s="16"/>
      <c r="C86" s="16"/>
      <c r="D86" s="16"/>
      <c r="E86" s="16"/>
      <c r="F86" s="16"/>
      <c r="G86" s="16"/>
      <c r="H86" s="16"/>
      <c r="I86" s="16"/>
      <c r="J86" s="16"/>
      <c r="K86" s="16"/>
      <c r="L86" s="16"/>
      <c r="M86" s="16"/>
      <c r="N86" s="16"/>
      <c r="O86" s="16"/>
      <c r="P86" s="16"/>
      <c r="Q86" s="16"/>
      <c r="R86" s="16"/>
      <c r="S86" s="16"/>
      <c r="T86" s="84"/>
      <c r="U86" s="16"/>
      <c r="V86" s="16"/>
      <c r="W86" s="16"/>
      <c r="X86" s="16"/>
      <c r="Y86" s="16"/>
      <c r="Z86" s="16"/>
      <c r="AA86" s="16"/>
      <c r="AB86" s="16"/>
    </row>
    <row r="87" spans="2:28" customFormat="1" ht="18" customHeight="1" x14ac:dyDescent="0.3">
      <c r="B87" s="234" t="s">
        <v>113</v>
      </c>
      <c r="C87" s="234"/>
      <c r="D87" s="234"/>
      <c r="E87" s="234"/>
      <c r="F87" s="234"/>
      <c r="G87" s="234"/>
      <c r="H87" s="234"/>
      <c r="I87" s="234"/>
      <c r="J87" s="234"/>
      <c r="K87" s="234"/>
      <c r="L87" s="234"/>
      <c r="M87" s="234"/>
      <c r="N87" s="234"/>
      <c r="O87" s="234"/>
      <c r="P87" s="234"/>
      <c r="Q87" s="234"/>
      <c r="R87" s="234"/>
      <c r="S87" s="234"/>
      <c r="T87" s="234"/>
      <c r="U87" s="234"/>
      <c r="V87" s="234"/>
      <c r="W87" s="234"/>
      <c r="X87" s="16"/>
      <c r="Y87" s="16"/>
      <c r="Z87" s="16"/>
      <c r="AA87" s="16"/>
      <c r="AB87" s="16"/>
    </row>
    <row r="88" spans="2:28" customFormat="1" ht="18" customHeight="1" x14ac:dyDescent="0.3">
      <c r="B88" s="125" t="s">
        <v>71</v>
      </c>
      <c r="C88" s="125"/>
      <c r="D88" s="125"/>
      <c r="E88" s="125"/>
      <c r="F88" s="125"/>
      <c r="G88" s="125"/>
      <c r="H88" s="125"/>
      <c r="I88" s="125"/>
      <c r="J88" s="125"/>
      <c r="K88" s="125"/>
      <c r="L88" s="125"/>
      <c r="M88" s="125"/>
      <c r="N88" s="125"/>
      <c r="O88" s="126"/>
      <c r="P88" s="124"/>
      <c r="Q88" s="124"/>
      <c r="R88" s="124"/>
      <c r="S88" s="124"/>
      <c r="T88" s="124"/>
      <c r="U88" s="124"/>
      <c r="V88" s="124"/>
      <c r="W88" s="124"/>
      <c r="X88" s="16"/>
      <c r="Y88" s="16"/>
      <c r="Z88" s="16"/>
      <c r="AA88" s="16"/>
      <c r="AB88" s="16"/>
    </row>
    <row r="89" spans="2:28" customFormat="1" ht="18" customHeight="1" x14ac:dyDescent="0.3">
      <c r="B89" s="234" t="s">
        <v>70</v>
      </c>
      <c r="C89" s="234"/>
      <c r="D89" s="234"/>
      <c r="E89" s="234"/>
      <c r="F89" s="234"/>
      <c r="G89" s="234"/>
      <c r="H89" s="234"/>
      <c r="I89" s="234"/>
      <c r="J89" s="234"/>
      <c r="K89" s="234"/>
      <c r="L89" s="234"/>
      <c r="M89" s="234"/>
      <c r="N89" s="234"/>
      <c r="O89" s="126"/>
      <c r="P89" s="124"/>
      <c r="Q89" s="124"/>
      <c r="R89" s="124"/>
      <c r="S89" s="124"/>
      <c r="T89" s="124"/>
      <c r="U89" s="124"/>
      <c r="V89" s="124"/>
      <c r="W89" s="124"/>
      <c r="X89" s="16"/>
      <c r="Y89" s="16"/>
      <c r="Z89" s="16"/>
      <c r="AA89" s="16"/>
      <c r="AB89" s="16"/>
    </row>
    <row r="90" spans="2:28" customFormat="1" ht="18" customHeight="1" x14ac:dyDescent="0.3">
      <c r="B90" s="234" t="s">
        <v>126</v>
      </c>
      <c r="C90" s="234"/>
      <c r="D90" s="234"/>
      <c r="E90" s="234"/>
      <c r="F90" s="234"/>
      <c r="G90" s="234"/>
      <c r="H90" s="234"/>
      <c r="I90" s="234"/>
      <c r="J90" s="234"/>
      <c r="K90" s="234"/>
      <c r="L90" s="234"/>
      <c r="M90" s="234"/>
      <c r="N90" s="234"/>
      <c r="O90" s="234"/>
      <c r="P90" s="234"/>
      <c r="Q90" s="234"/>
      <c r="R90" s="234"/>
      <c r="S90" s="234"/>
      <c r="T90" s="234"/>
      <c r="U90" s="234"/>
      <c r="V90" s="234"/>
      <c r="W90" s="234"/>
      <c r="X90" s="16"/>
      <c r="Y90" s="16"/>
      <c r="Z90" s="16"/>
      <c r="AA90" s="16"/>
      <c r="AB90" s="16"/>
    </row>
    <row r="91" spans="2:28" customFormat="1" ht="18" customHeight="1" x14ac:dyDescent="0.3">
      <c r="B91" s="236" t="s">
        <v>173</v>
      </c>
      <c r="C91" s="236"/>
      <c r="D91" s="236"/>
      <c r="E91" s="236"/>
      <c r="F91" s="236"/>
      <c r="G91" s="236"/>
      <c r="H91" s="236"/>
      <c r="I91" s="236"/>
      <c r="J91" s="236"/>
      <c r="K91" s="128"/>
      <c r="L91" s="128"/>
      <c r="M91" s="128"/>
      <c r="N91" s="128"/>
      <c r="O91" s="128"/>
      <c r="P91" s="128"/>
      <c r="Q91" s="128"/>
      <c r="R91" s="128"/>
      <c r="S91" s="128"/>
      <c r="T91" s="128"/>
      <c r="U91" s="128"/>
      <c r="V91" s="128"/>
      <c r="W91" s="128"/>
      <c r="X91" s="16"/>
      <c r="Y91" s="16"/>
      <c r="Z91" s="16"/>
      <c r="AA91" s="16"/>
      <c r="AB91" s="16"/>
    </row>
    <row r="92" spans="2:28" customFormat="1" ht="18.75" customHeight="1" x14ac:dyDescent="0.3">
      <c r="B92" s="236" t="s">
        <v>149</v>
      </c>
      <c r="C92" s="236"/>
      <c r="D92" s="236"/>
      <c r="E92" s="236"/>
      <c r="F92" s="236"/>
      <c r="G92" s="236"/>
      <c r="H92" s="236"/>
      <c r="I92" s="236"/>
      <c r="J92" s="236"/>
      <c r="K92" s="236"/>
      <c r="L92" s="236"/>
      <c r="M92" s="236"/>
      <c r="N92" s="43"/>
      <c r="O92" s="42"/>
      <c r="P92" s="16"/>
      <c r="Q92" s="16"/>
      <c r="R92" s="16"/>
      <c r="S92" s="16"/>
      <c r="T92" s="16"/>
      <c r="U92" s="16"/>
      <c r="V92" s="16"/>
      <c r="W92" s="16"/>
      <c r="X92" s="16"/>
      <c r="Y92" s="16"/>
      <c r="Z92" s="16"/>
      <c r="AA92" s="16"/>
      <c r="AB92" s="16"/>
    </row>
    <row r="93" spans="2:28" customFormat="1" ht="36.75" customHeight="1" x14ac:dyDescent="0.35">
      <c r="B93" s="235" t="s">
        <v>146</v>
      </c>
      <c r="C93" s="235"/>
      <c r="D93" s="235"/>
      <c r="E93" s="235"/>
      <c r="F93" s="235"/>
      <c r="G93" s="235"/>
      <c r="H93" s="235"/>
      <c r="I93" s="235"/>
      <c r="J93" s="235"/>
      <c r="K93" s="235"/>
      <c r="L93" s="235"/>
      <c r="M93" s="235"/>
      <c r="N93" s="235"/>
      <c r="O93" s="16"/>
      <c r="P93" s="47"/>
      <c r="Q93" s="16"/>
      <c r="R93" s="16"/>
      <c r="S93" s="16"/>
      <c r="T93" s="16"/>
      <c r="U93" s="16"/>
      <c r="V93" s="16"/>
      <c r="W93" s="16"/>
      <c r="X93" s="16"/>
      <c r="Y93" s="16"/>
      <c r="Z93" s="16"/>
      <c r="AA93" s="16"/>
      <c r="AB93" s="16"/>
    </row>
    <row r="94" spans="2:28" customFormat="1" ht="14" x14ac:dyDescent="0.3">
      <c r="B94" s="142" t="s">
        <v>136</v>
      </c>
      <c r="C94" s="143"/>
      <c r="D94" s="143"/>
      <c r="E94" s="143"/>
      <c r="F94" s="143"/>
      <c r="G94" s="143"/>
      <c r="H94" s="143"/>
      <c r="I94" s="143"/>
      <c r="J94" s="143"/>
      <c r="K94" s="143"/>
      <c r="L94" s="143"/>
      <c r="M94" s="143"/>
      <c r="N94" s="143"/>
      <c r="O94" s="143"/>
      <c r="P94" s="143"/>
      <c r="Q94" s="143"/>
      <c r="R94" s="143"/>
      <c r="S94" s="143"/>
      <c r="T94" s="143"/>
      <c r="U94" s="143"/>
      <c r="V94" s="143"/>
      <c r="W94" s="143"/>
      <c r="X94" s="143"/>
      <c r="Y94" s="143"/>
      <c r="Z94" s="143"/>
      <c r="AA94" s="143"/>
      <c r="AB94" s="143"/>
    </row>
  </sheetData>
  <sheetProtection formatColumns="0" formatRows="0"/>
  <mergeCells count="37">
    <mergeCell ref="B93:N93"/>
    <mergeCell ref="N6:N7"/>
    <mergeCell ref="B6:B7"/>
    <mergeCell ref="C6:C7"/>
    <mergeCell ref="D6:D7"/>
    <mergeCell ref="E6:E7"/>
    <mergeCell ref="F6:F7"/>
    <mergeCell ref="G6:G7"/>
    <mergeCell ref="H6:H7"/>
    <mergeCell ref="I6:I7"/>
    <mergeCell ref="B92:M92"/>
    <mergeCell ref="B89:N89"/>
    <mergeCell ref="B91:J91"/>
    <mergeCell ref="J6:J7"/>
    <mergeCell ref="B87:W87"/>
    <mergeCell ref="B90:W90"/>
    <mergeCell ref="B1:AA1"/>
    <mergeCell ref="O6:O7"/>
    <mergeCell ref="W6:W7"/>
    <mergeCell ref="V6:V7"/>
    <mergeCell ref="U6:U7"/>
    <mergeCell ref="T6:T7"/>
    <mergeCell ref="K6:K7"/>
    <mergeCell ref="L6:L7"/>
    <mergeCell ref="M6:M7"/>
    <mergeCell ref="R6:R7"/>
    <mergeCell ref="S6:S7"/>
    <mergeCell ref="Q6:Q7"/>
    <mergeCell ref="P6:P7"/>
    <mergeCell ref="Y6:Y7"/>
    <mergeCell ref="X6:X7"/>
    <mergeCell ref="B4:AA4"/>
    <mergeCell ref="B3:AB3"/>
    <mergeCell ref="B2:AB2"/>
    <mergeCell ref="AB6:AB7"/>
    <mergeCell ref="AA6:AA7"/>
    <mergeCell ref="Z6:Z7"/>
  </mergeCells>
  <hyperlinks>
    <hyperlink ref="B94" location="CONTENIDO!A1" display="CONTENIDO" xr:uid="{0CDE83D1-4833-4699-B58B-99F3E3B1F67B}"/>
  </hyperlinks>
  <pageMargins left="0.7" right="0.7" top="0.75" bottom="0.75" header="0.3" footer="0.3"/>
  <pageSetup orientation="portrait" r:id="rId1"/>
  <headerFooter>
    <oddFooter>&amp;C&amp;1#&amp;"Calibri"&amp;10&amp;K000000Uso Interno</oddFooter>
  </headerFooter>
  <ignoredErrors>
    <ignoredError sqref="X10" formulaRange="1"/>
    <ignoredError sqref="X14 X17 X21 X25 X58:X61 X65 U69:X71 Z76:Z78 C77:X78 X80 X53:X56 X28:X51 C76:W7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4A981-35A1-4EC5-BFFA-1D232EFED694}">
  <sheetPr codeName="Hoja5">
    <tabColor theme="4"/>
  </sheetPr>
  <dimension ref="A1:U39"/>
  <sheetViews>
    <sheetView showGridLines="0" zoomScale="60" zoomScaleNormal="60" workbookViewId="0">
      <selection activeCell="S39" sqref="S39"/>
    </sheetView>
  </sheetViews>
  <sheetFormatPr baseColWidth="10" defaultColWidth="0" defaultRowHeight="14" zeroHeight="1" x14ac:dyDescent="0.3"/>
  <cols>
    <col min="1" max="21" width="11.1640625" customWidth="1"/>
    <col min="22" max="16384" width="11.1640625" hidden="1"/>
  </cols>
  <sheetData>
    <row r="1" customFormat="1" x14ac:dyDescent="0.3"/>
    <row r="2" customFormat="1" x14ac:dyDescent="0.3"/>
    <row r="3" customFormat="1" x14ac:dyDescent="0.3"/>
    <row r="4" customFormat="1" x14ac:dyDescent="0.3"/>
    <row r="5" customFormat="1" x14ac:dyDescent="0.3"/>
    <row r="6" customFormat="1" x14ac:dyDescent="0.3"/>
    <row r="7" customFormat="1" x14ac:dyDescent="0.3"/>
    <row r="8" customFormat="1" x14ac:dyDescent="0.3"/>
    <row r="9" customFormat="1" x14ac:dyDescent="0.3"/>
    <row r="10" customFormat="1" x14ac:dyDescent="0.3"/>
    <row r="11" customFormat="1" x14ac:dyDescent="0.3"/>
    <row r="12" customFormat="1" x14ac:dyDescent="0.3"/>
    <row r="13" customFormat="1" x14ac:dyDescent="0.3"/>
    <row r="14" customFormat="1" x14ac:dyDescent="0.3"/>
    <row r="15" customFormat="1" x14ac:dyDescent="0.3"/>
    <row r="16" customFormat="1" x14ac:dyDescent="0.3"/>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spans="2:2" x14ac:dyDescent="0.3"/>
    <row r="34" spans="2:2" x14ac:dyDescent="0.3"/>
    <row r="35" spans="2:2" x14ac:dyDescent="0.3"/>
    <row r="36" spans="2:2" x14ac:dyDescent="0.3"/>
    <row r="37" spans="2:2" x14ac:dyDescent="0.3"/>
    <row r="38" spans="2:2" x14ac:dyDescent="0.3">
      <c r="B38" s="142" t="s">
        <v>136</v>
      </c>
    </row>
    <row r="39" spans="2:2" x14ac:dyDescent="0.3"/>
  </sheetData>
  <hyperlinks>
    <hyperlink ref="B38" location="CONTENIDO!A1" display="CONTENIDO" xr:uid="{E6348D15-F2ED-4AC8-B7CC-9D343824CEA0}"/>
  </hyperlinks>
  <pageMargins left="0.7" right="0.7" top="0.75" bottom="0.75" header="0.3" footer="0.3"/>
  <pageSetup orientation="portrait" r:id="rId1"/>
  <headerFooter>
    <oddFooter>&amp;C&amp;1#&amp;"Calibri"&amp;10&amp;K000000Uso Interno</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33538-2281-437F-8386-8A7A88BAED04}">
  <sheetPr>
    <tabColor theme="4"/>
  </sheetPr>
  <dimension ref="A1:U41"/>
  <sheetViews>
    <sheetView showGridLines="0" zoomScale="70" zoomScaleNormal="70" workbookViewId="0">
      <selection activeCell="U23" sqref="U23"/>
    </sheetView>
  </sheetViews>
  <sheetFormatPr baseColWidth="10" defaultColWidth="0" defaultRowHeight="14" zeroHeight="1" x14ac:dyDescent="0.3"/>
  <cols>
    <col min="1" max="21" width="11.1640625" customWidth="1"/>
    <col min="22" max="16384" width="11.1640625"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spans="2:2" x14ac:dyDescent="0.3"/>
    <row r="34" spans="2:2" x14ac:dyDescent="0.3"/>
    <row r="35" spans="2:2" x14ac:dyDescent="0.3"/>
    <row r="36" spans="2:2" x14ac:dyDescent="0.3"/>
    <row r="37" spans="2:2" x14ac:dyDescent="0.3"/>
    <row r="38" spans="2:2" x14ac:dyDescent="0.3"/>
    <row r="39" spans="2:2" x14ac:dyDescent="0.3"/>
    <row r="40" spans="2:2" x14ac:dyDescent="0.3">
      <c r="B40" s="142" t="s">
        <v>136</v>
      </c>
    </row>
    <row r="41" spans="2:2" x14ac:dyDescent="0.3"/>
  </sheetData>
  <hyperlinks>
    <hyperlink ref="B40" location="CONTENIDO!A1" display="CONTENIDO" xr:uid="{FAB48E00-54B1-446E-AF0C-DFEBCA8F510A}"/>
  </hyperlinks>
  <pageMargins left="0.7" right="0.7" top="0.75" bottom="0.75" header="0.3" footer="0.3"/>
  <pageSetup orientation="portrait" r:id="rId1"/>
  <headerFooter>
    <oddFooter>&amp;C&amp;1#&amp;"Calibri"&amp;10&amp;K000000Uso Interno</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20347-E76C-4D3F-8D77-A570ACDD9FFB}">
  <sheetPr codeName="Hoja6">
    <tabColor theme="4"/>
  </sheetPr>
  <dimension ref="A1:T38"/>
  <sheetViews>
    <sheetView showGridLines="0" showRowColHeaders="0" zoomScale="70" zoomScaleNormal="70" workbookViewId="0">
      <selection activeCell="T12" sqref="T12"/>
    </sheetView>
  </sheetViews>
  <sheetFormatPr baseColWidth="10" defaultColWidth="0" defaultRowHeight="15" customHeight="1" zeroHeight="1" x14ac:dyDescent="0.3"/>
  <cols>
    <col min="1" max="20" width="11.1640625" customWidth="1"/>
    <col min="21" max="16384" width="11.1640625" hidden="1"/>
  </cols>
  <sheetData>
    <row r="1" ht="15" customHeight="1" x14ac:dyDescent="0.3"/>
    <row r="2" ht="15" customHeight="1" x14ac:dyDescent="0.3"/>
    <row r="3" ht="15" customHeight="1" x14ac:dyDescent="0.3"/>
    <row r="4" ht="15" customHeight="1" x14ac:dyDescent="0.3"/>
    <row r="5" ht="15" customHeight="1" x14ac:dyDescent="0.3"/>
    <row r="6" ht="15" customHeight="1" x14ac:dyDescent="0.3"/>
    <row r="7" ht="15" customHeight="1" x14ac:dyDescent="0.3"/>
    <row r="8" ht="15" customHeight="1" x14ac:dyDescent="0.3"/>
    <row r="9" ht="15" customHeight="1" x14ac:dyDescent="0.3"/>
    <row r="10" ht="15" customHeight="1" x14ac:dyDescent="0.3"/>
    <row r="11" ht="15" customHeight="1" x14ac:dyDescent="0.3"/>
    <row r="12" ht="15" customHeight="1" x14ac:dyDescent="0.3"/>
    <row r="13" ht="15" customHeight="1" x14ac:dyDescent="0.3"/>
    <row r="14" ht="15" customHeight="1" x14ac:dyDescent="0.3"/>
    <row r="15" ht="15" customHeight="1" x14ac:dyDescent="0.3"/>
    <row r="16"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spans="2:2" ht="15" customHeight="1" x14ac:dyDescent="0.3"/>
    <row r="34" spans="2:2" ht="15" customHeight="1" x14ac:dyDescent="0.3"/>
    <row r="35" spans="2:2" ht="15" customHeight="1" x14ac:dyDescent="0.3"/>
    <row r="36" spans="2:2" ht="15" customHeight="1" x14ac:dyDescent="0.3"/>
    <row r="37" spans="2:2" ht="15" customHeight="1" x14ac:dyDescent="0.3">
      <c r="B37" s="142" t="s">
        <v>136</v>
      </c>
    </row>
    <row r="38" spans="2:2" ht="15" customHeight="1" x14ac:dyDescent="0.3"/>
  </sheetData>
  <hyperlinks>
    <hyperlink ref="B37" location="CONTENIDO!A1" display="CONTENIDO" xr:uid="{9BD54729-D785-4FBA-8F6F-CEBCE05FD5E0}"/>
  </hyperlinks>
  <pageMargins left="0.7" right="0.7" top="0.75" bottom="0.75" header="0.3" footer="0.3"/>
  <pageSetup orientation="portrait" r:id="rId1"/>
  <headerFooter>
    <oddFooter>&amp;C&amp;1#&amp;"Calibri"&amp;10&amp;K000000Uso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06D2C21DB8667469FA3741830FE1645" ma:contentTypeVersion="1" ma:contentTypeDescription="Crear nuevo documento." ma:contentTypeScope="" ma:versionID="bdc08390b25a203211e506f116b737da">
  <xsd:schema xmlns:xsd="http://www.w3.org/2001/XMLSchema" xmlns:xs="http://www.w3.org/2001/XMLSchema" xmlns:p="http://schemas.microsoft.com/office/2006/metadata/properties" xmlns:ns2="cd5e849a-c218-4d82-870e-2a39b48a01b7" targetNamespace="http://schemas.microsoft.com/office/2006/metadata/properties" ma:root="true" ma:fieldsID="756abb8d421deaf03b06da51bff5644e" ns2:_="">
    <xsd:import namespace="cd5e849a-c218-4d82-870e-2a39b48a01b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5e849a-c218-4d82-870e-2a39b48a01b7"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E27A21-0214-4118-B51F-501980F1173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4096230-5869-49F2-97D7-39DBB643BD38}">
  <ds:schemaRefs>
    <ds:schemaRef ds:uri="http://schemas.microsoft.com/sharepoint/v3/contenttype/forms"/>
  </ds:schemaRefs>
</ds:datastoreItem>
</file>

<file path=customXml/itemProps3.xml><?xml version="1.0" encoding="utf-8"?>
<ds:datastoreItem xmlns:ds="http://schemas.openxmlformats.org/officeDocument/2006/customXml" ds:itemID="{6E515C6D-7E3A-48D3-B1DD-9629CBB78C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5e849a-c218-4d82-870e-2a39b48a01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Contenido</vt:lpstr>
      <vt:lpstr>Cuadro 1</vt:lpstr>
      <vt:lpstr>Cuadro 2</vt:lpstr>
      <vt:lpstr>Gráfico 2.1</vt:lpstr>
      <vt:lpstr>Cuadro 3</vt:lpstr>
      <vt:lpstr>Cuadro 4</vt:lpstr>
      <vt:lpstr>Gráfico 3.1</vt:lpstr>
      <vt:lpstr>Gráfico 3.2 </vt:lpstr>
      <vt:lpstr>Gráfico 3.3</vt:lpstr>
      <vt:lpstr>Gráfico 4.1</vt:lpstr>
      <vt:lpstr>Gráfico 4.2</vt:lpstr>
      <vt:lpstr>Cuadros 5.1 - 5.2</vt:lpstr>
      <vt:lpstr>Gráfico 5.1</vt:lpstr>
      <vt:lpstr>Gráfico 5.2</vt:lpstr>
      <vt:lpstr>Gráfico 5.3 PIN</vt:lpstr>
      <vt:lpstr>Gráfico 5.4 DTR</vt:lpstr>
      <vt:lpstr>Gráfico 5.5 CCD</vt:lpstr>
      <vt:lpstr>Gráfico 5.6 CDD</vt:lpstr>
      <vt:lpstr>Gráfico 5.7 SM</vt:lpstr>
      <vt:lpstr>Cuadro 6.1</vt:lpstr>
      <vt:lpstr>Cuadro 6.2</vt:lpstr>
      <vt:lpstr>Bancarización</vt:lpstr>
    </vt:vector>
  </TitlesOfParts>
  <Company>SINPE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Costa Rica: Transferencias electrónicas a 2023</dc:title>
  <dc:creator>Diego Quirós</dc:creator>
  <cp:lastModifiedBy>CERDAS JAUBERT ANA MARIA</cp:lastModifiedBy>
  <dcterms:created xsi:type="dcterms:W3CDTF">2011-02-03T17:48:38Z</dcterms:created>
  <dcterms:modified xsi:type="dcterms:W3CDTF">2026-04-15T21:52:07Z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0x010100D06D2C21DB8667469FA3741830FE1645</vt:lpwstr>
  </property>
  <property fmtid="{D5CDD505-2E9C-101B-9397-08002B2CF9AE}" pid="3" name="MSIP_Label_b8b4be34-365a-4a68-b9fb-75c1b6874315_Enabled">
    <vt:lpwstr>true</vt:lpwstr>
  </property>
  <property fmtid="{D5CDD505-2E9C-101B-9397-08002B2CF9AE}" pid="4" name="MSIP_Label_b8b4be34-365a-4a68-b9fb-75c1b6874315_SetDate">
    <vt:lpwstr>2023-03-08T22:00:46Z</vt:lpwstr>
  </property>
  <property fmtid="{D5CDD505-2E9C-101B-9397-08002B2CF9AE}" pid="5" name="MSIP_Label_b8b4be34-365a-4a68-b9fb-75c1b6874315_Method">
    <vt:lpwstr>Standard</vt:lpwstr>
  </property>
  <property fmtid="{D5CDD505-2E9C-101B-9397-08002B2CF9AE}" pid="6" name="MSIP_Label_b8b4be34-365a-4a68-b9fb-75c1b6874315_Name">
    <vt:lpwstr>b8b4be34-365a-4a68-b9fb-75c1b6874315</vt:lpwstr>
  </property>
  <property fmtid="{D5CDD505-2E9C-101B-9397-08002B2CF9AE}" pid="7" name="MSIP_Label_b8b4be34-365a-4a68-b9fb-75c1b6874315_SiteId">
    <vt:lpwstr>618d0a45-25a6-4618-9f80-8f70a435ee52</vt:lpwstr>
  </property>
  <property fmtid="{D5CDD505-2E9C-101B-9397-08002B2CF9AE}" pid="8" name="MSIP_Label_b8b4be34-365a-4a68-b9fb-75c1b6874315_ActionId">
    <vt:lpwstr>2f38cfb0-22f0-46f4-9525-00001cabd54e</vt:lpwstr>
  </property>
  <property fmtid="{D5CDD505-2E9C-101B-9397-08002B2CF9AE}" pid="9" name="MSIP_Label_b8b4be34-365a-4a68-b9fb-75c1b6874315_ContentBits">
    <vt:lpwstr>2</vt:lpwstr>
  </property>
</Properties>
</file>