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quinteromn_bccr_fi_cr/Documents/Escritorio/"/>
    </mc:Choice>
  </mc:AlternateContent>
  <xr:revisionPtr revIDLastSave="0" documentId="8_{60F0FE29-1CA6-4339-ABFF-AA28B716144C}" xr6:coauthVersionLast="47" xr6:coauthVersionMax="47" xr10:uidLastSave="{00000000-0000-0000-0000-000000000000}"/>
  <bookViews>
    <workbookView xWindow="-110" yWindow="-110" windowWidth="19420" windowHeight="10420" xr2:uid="{A43DED18-C515-4802-8D80-FD54DC18DCA3}"/>
  </bookViews>
  <sheets>
    <sheet name="Consulta por Entidad" sheetId="1" r:id="rId1"/>
    <sheet name="Datos Totales por Afiliado" sheetId="2" r:id="rId2"/>
  </sheets>
  <definedNames>
    <definedName name="_xlnm._FilterDatabase" localSheetId="1" hidden="1">'Datos Totales por Afiliado'!$A$1:$J$41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F9" i="1"/>
  <c r="D16" i="1"/>
  <c r="E17" i="1"/>
  <c r="D17" i="1"/>
  <c r="E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7" i="1" l="1"/>
</calcChain>
</file>

<file path=xl/sharedStrings.xml><?xml version="1.0" encoding="utf-8"?>
<sst xmlns="http://schemas.openxmlformats.org/spreadsheetml/2006/main" count="130" uniqueCount="69">
  <si>
    <t>Entidad</t>
  </si>
  <si>
    <t>Horario</t>
  </si>
  <si>
    <t>Ubique su entidad</t>
  </si>
  <si>
    <t>Observaciones</t>
  </si>
  <si>
    <t>Firma Digital - Oficinas de Registro</t>
  </si>
  <si>
    <t>Seleccione la entidad</t>
  </si>
  <si>
    <t>Costo de los productos</t>
  </si>
  <si>
    <t>Productos</t>
  </si>
  <si>
    <t>Oficinas de Registros Autorizadas</t>
  </si>
  <si>
    <t>Lugar</t>
  </si>
  <si>
    <t>Teléfono cita</t>
  </si>
  <si>
    <t>Datos de las oficinas de Registro</t>
  </si>
  <si>
    <t>Lugar 1</t>
  </si>
  <si>
    <t>Lugar 2</t>
  </si>
  <si>
    <t>Lugar 3</t>
  </si>
  <si>
    <t>Lugar 4</t>
  </si>
  <si>
    <t>Lugar 5</t>
  </si>
  <si>
    <t>2243-4000</t>
  </si>
  <si>
    <t>Lugar 6</t>
  </si>
  <si>
    <t>Lugar 7</t>
  </si>
  <si>
    <t>Lugar 8</t>
  </si>
  <si>
    <t>Lugar 9</t>
  </si>
  <si>
    <t>Lugar 10</t>
  </si>
  <si>
    <t>Lugar 11</t>
  </si>
  <si>
    <t>Lugar 12</t>
  </si>
  <si>
    <t>Lugar 13</t>
  </si>
  <si>
    <t>Lugar 14</t>
  </si>
  <si>
    <t>Lugar 15</t>
  </si>
  <si>
    <t>Lugar 16</t>
  </si>
  <si>
    <t>Lugar 17</t>
  </si>
  <si>
    <t>Lugar 18</t>
  </si>
  <si>
    <t>Lugar 19</t>
  </si>
  <si>
    <t>Lugar 20</t>
  </si>
  <si>
    <t>Lugar 21</t>
  </si>
  <si>
    <t>Lugar 22</t>
  </si>
  <si>
    <t>Lugar 23</t>
  </si>
  <si>
    <t>Cita</t>
  </si>
  <si>
    <t>Emisión firma móvil</t>
  </si>
  <si>
    <t xml:space="preserve">Desblqueo </t>
  </si>
  <si>
    <t>100 - BCCR</t>
  </si>
  <si>
    <t>El pago se realizará en el momento de su emisión en el móvil, para lo cual recuerde que debe incluir una cuenta IBAN válida en el APP y contar con los fondos suficientes para su cancelación​</t>
  </si>
  <si>
    <t>₡5.000,00</t>
  </si>
  <si>
    <t>Sin Costo</t>
  </si>
  <si>
    <t>800-BCRCITA (800-227-2482)</t>
  </si>
  <si>
    <t>Avenida Central y Primera, calles 2 y 4.</t>
  </si>
  <si>
    <t>Lunes a Viernes
9:15 am a 4:00 pm</t>
  </si>
  <si>
    <t>152- Banco de Costa Rica</t>
  </si>
  <si>
    <t>Emisión Gaudi Móvil - Clientes</t>
  </si>
  <si>
    <t>Emisión Gaudi Móvil - No Clientes</t>
  </si>
  <si>
    <t>Desbloqueo Clientes</t>
  </si>
  <si>
    <t>Desbloqueo No Clientes</t>
  </si>
  <si>
    <t>₡5.000,00 (aplicación Gaudi Móvil) 
US$10,00  (tipo de cambio del día)</t>
  </si>
  <si>
    <t>US$10,00</t>
  </si>
  <si>
    <t>Cartago: Costado Sur de la Catedral</t>
  </si>
  <si>
    <t>Lunes a Viernes:  
9:00 am – 3:30 pm</t>
  </si>
  <si>
    <t>Limón: Costado noroeste del Parque Vargas.</t>
  </si>
  <si>
    <t>Liberia: Costado norte de la Iglesia Católica</t>
  </si>
  <si>
    <t>Puntarenas: 100 metros al oeste del Mercado Municipal</t>
  </si>
  <si>
    <t>Centro de Negocios Barreal de Heredia: Del Centro Comercial Real Cariari, 1 kilómetro al este, dentro del Centro Comercial Torres de Heredia.</t>
  </si>
  <si>
    <t xml:space="preserve">Alajuela: Plaza Real Alajuela </t>
  </si>
  <si>
    <t>Miércoles a Sábado:  11:00 am – 6:00 pm</t>
  </si>
  <si>
    <t>Guanacaste - Santa Cruz: 200 metros norte de la Plaza López.</t>
  </si>
  <si>
    <t>Guanacaste - Cañas: De la esquina suroeste del Parque, 50 metros al oeste.</t>
  </si>
  <si>
    <t>San Vito: Frente a la Iglesia Católica Coto Brus.</t>
  </si>
  <si>
    <t>Cartago: Paseo Metropoli: Segundo piso, Zona Bancaria.</t>
  </si>
  <si>
    <t>El pago de Gaudi Móvil se hará en e momento de su emisión en el móvil, para lo cual recuerde que debe incluir una cuenta IBAN válida en el APP y contar con los fondos suficientes y el resto se deberá cancelar en efectivo o con débito en su cuenta en el BCR.</t>
  </si>
  <si>
    <t>US$5,00: Clientes 
US$10.00: No clientes</t>
  </si>
  <si>
    <t>San Isidro del General: Costado norte del Mercado Municipal.</t>
  </si>
  <si>
    <t>Heredia - Mall Oxigeno: Primera planta. Contiguo al Food Court, locales B 10301, 10302.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</si>
</sst>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6"/>
      <color theme="0" tint="-0.499984740745262"/>
      <name val="STFangsong"/>
    </font>
    <font>
      <sz val="16"/>
      <color theme="0" tint="-0.499984740745262"/>
      <name val="Script MT Bold"/>
      <family val="4"/>
    </font>
    <font>
      <sz val="16"/>
      <color theme="0" tint="-0.499984740745262"/>
      <name val="Monotype Corsiva"/>
      <family val="4"/>
    </font>
    <font>
      <b/>
      <sz val="11"/>
      <color theme="4" tint="-0.499984740745262"/>
      <name val="Century Gothic"/>
      <family val="2"/>
    </font>
    <font>
      <b/>
      <sz val="28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sz val="8"/>
      <name val="Calibri"/>
      <family val="2"/>
      <scheme val="minor"/>
    </font>
    <font>
      <b/>
      <sz val="16"/>
      <color theme="4" tint="-0.499984740745262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9" fillId="3" borderId="0" xfId="0" applyFont="1" applyFill="1"/>
    <xf numFmtId="0" fontId="4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0" fillId="3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justify" vertical="justify" wrapText="1"/>
    </xf>
    <xf numFmtId="0" fontId="13" fillId="0" borderId="0" xfId="0" applyFont="1"/>
    <xf numFmtId="0" fontId="14" fillId="3" borderId="0" xfId="0" applyFont="1" applyFill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6" fillId="3" borderId="0" xfId="0" applyFont="1" applyFill="1" applyProtection="1">
      <protection locked="0"/>
    </xf>
    <xf numFmtId="0" fontId="13" fillId="0" borderId="0" xfId="0" applyFont="1" applyFill="1" applyAlignment="1">
      <alignment horizontal="justify" vertical="justify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2">
    <cellStyle name="Millares 2" xfId="1" xr:uid="{41090551-1B66-4703-9C94-3BF811A36B1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6</xdr:row>
      <xdr:rowOff>438151</xdr:rowOff>
    </xdr:from>
    <xdr:to>
      <xdr:col>1</xdr:col>
      <xdr:colOff>2933701</xdr:colOff>
      <xdr:row>7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BB06B0-99B0-43DD-84D0-EC461E3C6AD2}"/>
            </a:ext>
          </a:extLst>
        </xdr:cNvPr>
        <xdr:cNvSpPr txBox="1"/>
      </xdr:nvSpPr>
      <xdr:spPr>
        <a:xfrm>
          <a:off x="388328" y="2018673"/>
          <a:ext cx="2838450" cy="1048168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  <a:latin typeface="Century Gothic" panose="020B0502020202020204" pitchFamily="34" charset="0"/>
            </a:rPr>
            <a:t>Consulta la entidad de su preferencia que posee una Oficina de Registro</a:t>
          </a:r>
          <a:r>
            <a:rPr lang="en-US" sz="1100" baseline="0">
              <a:solidFill>
                <a:schemeClr val="bg1"/>
              </a:solidFill>
              <a:latin typeface="Century Gothic" panose="020B0502020202020204" pitchFamily="34" charset="0"/>
            </a:rPr>
            <a:t> y consulte: costos, horarios y otros detalles de su interes para contar con su firma digital.</a:t>
          </a: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2052084</xdr:colOff>
      <xdr:row>3</xdr:row>
      <xdr:rowOff>82693</xdr:rowOff>
    </xdr:from>
    <xdr:to>
      <xdr:col>1</xdr:col>
      <xdr:colOff>2888902</xdr:colOff>
      <xdr:row>5</xdr:row>
      <xdr:rowOff>38099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AC0D3ADD-1A23-4C40-9E78-4AE47C561A21}"/>
            </a:ext>
          </a:extLst>
        </xdr:cNvPr>
        <xdr:cNvSpPr/>
      </xdr:nvSpPr>
      <xdr:spPr>
        <a:xfrm flipH="1">
          <a:off x="2345161" y="595578"/>
          <a:ext cx="836818" cy="447356"/>
        </a:xfrm>
        <a:prstGeom prst="lef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02DF-C90F-492A-9213-8F154E5E07A1}">
  <dimension ref="A1:L42"/>
  <sheetViews>
    <sheetView showGridLines="0" tabSelected="1" topLeftCell="A2" zoomScale="85" zoomScaleNormal="85" workbookViewId="0">
      <selection activeCell="D4" sqref="D4"/>
    </sheetView>
  </sheetViews>
  <sheetFormatPr baseColWidth="10" defaultColWidth="0" defaultRowHeight="13.5" zeroHeight="1" x14ac:dyDescent="0.25"/>
  <cols>
    <col min="1" max="1" width="4.453125" style="1" customWidth="1"/>
    <col min="2" max="2" width="45.1796875" style="1" customWidth="1"/>
    <col min="3" max="3" width="46" style="1" customWidth="1"/>
    <col min="4" max="4" width="22" style="1" customWidth="1"/>
    <col min="5" max="5" width="22.54296875" style="1" customWidth="1"/>
    <col min="6" max="7" width="19.453125" style="1" customWidth="1"/>
    <col min="8" max="8" width="58" style="1" customWidth="1"/>
    <col min="9" max="9" width="11.453125" style="1" customWidth="1"/>
    <col min="10" max="10" width="2.1796875" style="1" customWidth="1"/>
    <col min="11" max="12" width="0" style="1" hidden="1" customWidth="1"/>
    <col min="13" max="16384" width="11.453125" style="1" hidden="1"/>
  </cols>
  <sheetData>
    <row r="1" spans="2:9" ht="6.75" hidden="1" customHeight="1" x14ac:dyDescent="0.25"/>
    <row r="2" spans="2:9" s="3" customFormat="1" ht="40.5" customHeight="1" x14ac:dyDescent="0.65">
      <c r="B2" s="16" t="s">
        <v>4</v>
      </c>
      <c r="C2" s="9"/>
      <c r="D2" s="9"/>
      <c r="E2" s="9"/>
      <c r="F2" s="9"/>
      <c r="G2" s="9"/>
      <c r="H2" s="9"/>
      <c r="I2" s="9"/>
    </row>
    <row r="3" spans="2:9" hidden="1" x14ac:dyDescent="0.25">
      <c r="B3" s="10"/>
      <c r="C3" s="10"/>
      <c r="D3" s="10"/>
      <c r="E3" s="10"/>
      <c r="F3" s="10"/>
      <c r="G3" s="10"/>
      <c r="H3" s="10"/>
      <c r="I3" s="10"/>
    </row>
    <row r="4" spans="2:9" s="2" customFormat="1" ht="31.5" customHeight="1" x14ac:dyDescent="0.35">
      <c r="B4" s="11"/>
      <c r="C4" s="22" t="s">
        <v>5</v>
      </c>
      <c r="D4" s="24" t="s">
        <v>2</v>
      </c>
      <c r="E4" s="12"/>
      <c r="F4" s="12"/>
      <c r="G4" s="12"/>
      <c r="H4" s="12"/>
      <c r="I4" s="11"/>
    </row>
    <row r="5" spans="2:9" ht="7.5" customHeight="1" x14ac:dyDescent="0.25">
      <c r="B5" s="10"/>
      <c r="C5" s="10"/>
      <c r="D5" s="10"/>
      <c r="E5" s="10"/>
      <c r="F5" s="10"/>
      <c r="G5" s="10"/>
      <c r="H5" s="10"/>
      <c r="I5" s="10"/>
    </row>
    <row r="6" spans="2:9" s="4" customFormat="1" ht="45" customHeight="1" x14ac:dyDescent="0.35">
      <c r="B6" s="13"/>
      <c r="C6" s="8" t="s">
        <v>7</v>
      </c>
      <c r="D6" s="23" t="s">
        <v>37</v>
      </c>
      <c r="E6" s="23" t="s">
        <v>38</v>
      </c>
      <c r="F6" s="28" t="s">
        <v>3</v>
      </c>
      <c r="G6" s="32"/>
      <c r="H6" s="29"/>
      <c r="I6" s="13"/>
    </row>
    <row r="7" spans="2:9" ht="181" customHeight="1" x14ac:dyDescent="0.25">
      <c r="B7" s="10"/>
      <c r="C7" s="14" t="s">
        <v>6</v>
      </c>
      <c r="D7" s="15">
        <f>VLOOKUP($D$4,'Datos Totales por Afiliado'!A1:J88,2,0)</f>
        <v>0</v>
      </c>
      <c r="E7" s="15">
        <f>VLOOKUP($D$4,'Datos Totales por Afiliado'!A1:J88,4,0)</f>
        <v>0</v>
      </c>
      <c r="F7" s="33">
        <f>VLOOKUP($D$4,'Datos Totales por Afiliado'!A1:L88,6,0)</f>
        <v>0</v>
      </c>
      <c r="G7" s="34"/>
      <c r="H7" s="34"/>
      <c r="I7" s="10"/>
    </row>
    <row r="8" spans="2:9" ht="93.75" customHeight="1" x14ac:dyDescent="0.25">
      <c r="B8" s="10"/>
      <c r="C8" s="8" t="s">
        <v>8</v>
      </c>
      <c r="D8" s="23" t="s">
        <v>9</v>
      </c>
      <c r="E8" s="23" t="s">
        <v>1</v>
      </c>
      <c r="F8" s="23" t="s">
        <v>36</v>
      </c>
      <c r="G8" s="28" t="s">
        <v>3</v>
      </c>
      <c r="H8" s="29"/>
      <c r="I8" s="10"/>
    </row>
    <row r="9" spans="2:9" ht="131.25" customHeight="1" x14ac:dyDescent="0.25">
      <c r="B9" s="10"/>
      <c r="C9" s="14" t="s">
        <v>11</v>
      </c>
      <c r="D9" s="15">
        <f>VLOOKUP($D$4,'Datos Totales por Afiliado'!$A$1:$Z$88,8,0)</f>
        <v>0</v>
      </c>
      <c r="E9" s="15">
        <f>VLOOKUP($D$4,'Datos Totales por Afiliado'!$A$1:$Z$88,9,0)</f>
        <v>0</v>
      </c>
      <c r="F9" s="15">
        <f>VLOOKUP($D$4,'Datos Totales por Afiliado'!$A$1:$Z$88,7,0)</f>
        <v>0</v>
      </c>
      <c r="G9" s="30"/>
      <c r="H9" s="31"/>
      <c r="I9" s="10"/>
    </row>
    <row r="10" spans="2:9" ht="131.25" customHeight="1" x14ac:dyDescent="0.25">
      <c r="B10" s="10"/>
      <c r="C10" s="14" t="s">
        <v>11</v>
      </c>
      <c r="D10" s="15">
        <f>VLOOKUP($D$4,'Datos Totales por Afiliado'!$A$1:$Z$88,10,0)</f>
        <v>0</v>
      </c>
      <c r="E10" s="15">
        <f>VLOOKUP($D$4,'Datos Totales por Afiliado'!$A$1:$Z$88,11,0)</f>
        <v>0</v>
      </c>
      <c r="F10" s="15">
        <f>VLOOKUP($D$4,'Datos Totales por Afiliado'!$A$1:$Z$88,7,0)</f>
        <v>0</v>
      </c>
      <c r="G10" s="30"/>
      <c r="H10" s="31"/>
      <c r="I10" s="10"/>
    </row>
    <row r="11" spans="2:9" ht="131.25" customHeight="1" x14ac:dyDescent="0.25">
      <c r="B11" s="10"/>
      <c r="C11" s="14" t="s">
        <v>11</v>
      </c>
      <c r="D11" s="15">
        <f>VLOOKUP($D$4,'Datos Totales por Afiliado'!$A$1:$Z$88,12,0)</f>
        <v>0</v>
      </c>
      <c r="E11" s="15">
        <f>VLOOKUP($D$4,'Datos Totales por Afiliado'!$A$1:$Z$88,13,0)</f>
        <v>0</v>
      </c>
      <c r="F11" s="15">
        <f>VLOOKUP($D$4,'Datos Totales por Afiliado'!$A$1:$Z$88,7,0)</f>
        <v>0</v>
      </c>
      <c r="G11" s="30"/>
      <c r="H11" s="31"/>
      <c r="I11" s="10"/>
    </row>
    <row r="12" spans="2:9" ht="131.25" customHeight="1" x14ac:dyDescent="0.25">
      <c r="B12" s="10"/>
      <c r="C12" s="14" t="s">
        <v>11</v>
      </c>
      <c r="D12" s="15">
        <f>VLOOKUP($D$4,'Datos Totales por Afiliado'!$A$1:$Z$88,14,0)</f>
        <v>0</v>
      </c>
      <c r="E12" s="15">
        <f>VLOOKUP($D$4,'Datos Totales por Afiliado'!$A$1:$Z$88,15,0)</f>
        <v>0</v>
      </c>
      <c r="F12" s="15">
        <f>VLOOKUP($D$4,'Datos Totales por Afiliado'!$A$1:$Z$88,7,0)</f>
        <v>0</v>
      </c>
      <c r="G12" s="30"/>
      <c r="H12" s="31"/>
      <c r="I12" s="10"/>
    </row>
    <row r="13" spans="2:9" ht="131.25" customHeight="1" x14ac:dyDescent="0.25">
      <c r="B13" s="10"/>
      <c r="C13" s="14" t="s">
        <v>11</v>
      </c>
      <c r="D13" s="15">
        <f>VLOOKUP($D$4,'Datos Totales por Afiliado'!$A$1:$Z$88,16,0)</f>
        <v>0</v>
      </c>
      <c r="E13" s="15">
        <f>VLOOKUP($D$4,'Datos Totales por Afiliado'!$A$1:$Z$88,17,0)</f>
        <v>0</v>
      </c>
      <c r="F13" s="15">
        <f>VLOOKUP($D$4,'Datos Totales por Afiliado'!$A$1:$Z$88,7,0)</f>
        <v>0</v>
      </c>
      <c r="G13" s="30"/>
      <c r="H13" s="31"/>
      <c r="I13" s="10"/>
    </row>
    <row r="14" spans="2:9" ht="131.25" customHeight="1" x14ac:dyDescent="0.25">
      <c r="B14" s="10"/>
      <c r="C14" s="14" t="s">
        <v>11</v>
      </c>
      <c r="D14" s="15">
        <f>VLOOKUP($D$4,'Datos Totales por Afiliado'!$A$1:$Z$88,18,0)</f>
        <v>0</v>
      </c>
      <c r="E14" s="15">
        <f>VLOOKUP($D$4,'Datos Totales por Afiliado'!$A$1:$Z$88,19,0)</f>
        <v>0</v>
      </c>
      <c r="F14" s="15">
        <f>VLOOKUP($D$4,'Datos Totales por Afiliado'!$A$1:$Z$88,7,0)</f>
        <v>0</v>
      </c>
      <c r="G14" s="30"/>
      <c r="H14" s="31"/>
      <c r="I14" s="10"/>
    </row>
    <row r="15" spans="2:9" ht="131.25" customHeight="1" x14ac:dyDescent="0.25">
      <c r="B15" s="10"/>
      <c r="C15" s="14" t="s">
        <v>11</v>
      </c>
      <c r="D15" s="15">
        <f>VLOOKUP($D$4,'Datos Totales por Afiliado'!$A$1:$Z$88,20,0)</f>
        <v>0</v>
      </c>
      <c r="E15" s="15">
        <f>VLOOKUP($D$4,'Datos Totales por Afiliado'!$A$1:$Z$88,21,0)</f>
        <v>0</v>
      </c>
      <c r="F15" s="15">
        <f>VLOOKUP($D$4,'Datos Totales por Afiliado'!$A$1:$Z$88,7,0)</f>
        <v>0</v>
      </c>
      <c r="G15" s="30"/>
      <c r="H15" s="31"/>
      <c r="I15" s="10"/>
    </row>
    <row r="16" spans="2:9" ht="131.25" customHeight="1" x14ac:dyDescent="0.25">
      <c r="B16" s="10"/>
      <c r="C16" s="14" t="s">
        <v>11</v>
      </c>
      <c r="D16" s="15">
        <f>VLOOKUP($D$4,'Datos Totales por Afiliado'!$A$1:$Z$88,22,0)</f>
        <v>0</v>
      </c>
      <c r="E16" s="15">
        <f>VLOOKUP($D$4,'Datos Totales por Afiliado'!$A$1:$Z$88,23,0)</f>
        <v>0</v>
      </c>
      <c r="F16" s="15">
        <f>VLOOKUP($D$4,'Datos Totales por Afiliado'!$A$1:$Z$88,7,0)</f>
        <v>0</v>
      </c>
      <c r="G16" s="30"/>
      <c r="H16" s="31"/>
      <c r="I16" s="10"/>
    </row>
    <row r="17" spans="2:9" ht="131.25" customHeight="1" x14ac:dyDescent="0.25">
      <c r="B17" s="10"/>
      <c r="C17" s="14" t="s">
        <v>11</v>
      </c>
      <c r="D17" s="15">
        <f>VLOOKUP($D$4,'Datos Totales por Afiliado'!$A$1:$Z$88,24,0)</f>
        <v>0</v>
      </c>
      <c r="E17" s="15">
        <f>VLOOKUP($D$4,'Datos Totales por Afiliado'!$A$1:$Z$88,25,0)</f>
        <v>0</v>
      </c>
      <c r="F17" s="15">
        <f>VLOOKUP($D$4,'Datos Totales por Afiliado'!$A$1:$Z$88,7,0)</f>
        <v>0</v>
      </c>
      <c r="G17" s="30"/>
      <c r="H17" s="31"/>
      <c r="I17" s="10"/>
    </row>
    <row r="18" spans="2:9" ht="131.25" customHeight="1" x14ac:dyDescent="0.25">
      <c r="B18" s="10"/>
      <c r="C18" s="14" t="s">
        <v>11</v>
      </c>
      <c r="D18" s="15">
        <f>VLOOKUP($D$4,'Datos Totales por Afiliado'!$A$1:$BC$88,26,0)</f>
        <v>0</v>
      </c>
      <c r="E18" s="15">
        <f>VLOOKUP($D$4,'Datos Totales por Afiliado'!$A$1:$BC$88,27,0)</f>
        <v>0</v>
      </c>
      <c r="F18" s="15">
        <f>VLOOKUP($D$4,'Datos Totales por Afiliado'!$A$1:$Z$88,7,0)</f>
        <v>0</v>
      </c>
      <c r="G18" s="30"/>
      <c r="H18" s="31"/>
      <c r="I18" s="10"/>
    </row>
    <row r="19" spans="2:9" ht="131.25" customHeight="1" x14ac:dyDescent="0.25">
      <c r="B19" s="10"/>
      <c r="C19" s="14" t="s">
        <v>11</v>
      </c>
      <c r="D19" s="15">
        <f>VLOOKUP($D$4,'Datos Totales por Afiliado'!$A$1:$BC$88,28,0)</f>
        <v>0</v>
      </c>
      <c r="E19" s="15">
        <f>VLOOKUP($D$4,'Datos Totales por Afiliado'!$A$1:$BC$88,29,0)</f>
        <v>0</v>
      </c>
      <c r="F19" s="15">
        <f>VLOOKUP($D$4,'Datos Totales por Afiliado'!$A$1:$Z$88,7,0)</f>
        <v>0</v>
      </c>
      <c r="G19" s="30"/>
      <c r="H19" s="31"/>
      <c r="I19" s="10"/>
    </row>
    <row r="20" spans="2:9" ht="131.25" customHeight="1" x14ac:dyDescent="0.25">
      <c r="B20" s="10"/>
      <c r="C20" s="14" t="s">
        <v>11</v>
      </c>
      <c r="D20" s="15">
        <f>VLOOKUP($D$4,'Datos Totales por Afiliado'!$A$1:$BC$88,30,0)</f>
        <v>0</v>
      </c>
      <c r="E20" s="15">
        <f>VLOOKUP($D$4,'Datos Totales por Afiliado'!$A$1:$BC$88,31,0)</f>
        <v>0</v>
      </c>
      <c r="F20" s="15">
        <f>VLOOKUP($D$4,'Datos Totales por Afiliado'!$A$1:$Z$88,7,0)</f>
        <v>0</v>
      </c>
      <c r="G20" s="30"/>
      <c r="H20" s="31"/>
      <c r="I20" s="10"/>
    </row>
    <row r="21" spans="2:9" ht="131.25" customHeight="1" x14ac:dyDescent="0.25">
      <c r="B21" s="10"/>
      <c r="C21" s="14" t="s">
        <v>11</v>
      </c>
      <c r="D21" s="15">
        <f>VLOOKUP($D$4,'Datos Totales por Afiliado'!$A$1:$BC$88,32,0)</f>
        <v>0</v>
      </c>
      <c r="E21" s="15">
        <f>VLOOKUP($D$4,'Datos Totales por Afiliado'!$A$1:$BC$88,33,0)</f>
        <v>0</v>
      </c>
      <c r="F21" s="15">
        <f>VLOOKUP($D$4,'Datos Totales por Afiliado'!$A$1:$Z$88,7,0)</f>
        <v>0</v>
      </c>
      <c r="G21" s="30"/>
      <c r="H21" s="31"/>
      <c r="I21" s="10"/>
    </row>
    <row r="22" spans="2:9" ht="131.25" customHeight="1" x14ac:dyDescent="0.25">
      <c r="B22" s="10"/>
      <c r="C22" s="14" t="s">
        <v>11</v>
      </c>
      <c r="D22" s="15">
        <f>VLOOKUP($D$4,'Datos Totales por Afiliado'!$A$1:$BC$88,34,0)</f>
        <v>0</v>
      </c>
      <c r="E22" s="15">
        <f>VLOOKUP($D$4,'Datos Totales por Afiliado'!$A$1:$BC$88,35,0)</f>
        <v>0</v>
      </c>
      <c r="F22" s="15">
        <f>VLOOKUP($D$4,'Datos Totales por Afiliado'!$A$1:$Z$88,7,0)</f>
        <v>0</v>
      </c>
      <c r="G22" s="30"/>
      <c r="H22" s="31"/>
      <c r="I22" s="10"/>
    </row>
    <row r="23" spans="2:9" ht="131.25" customHeight="1" x14ac:dyDescent="0.25">
      <c r="B23" s="10"/>
      <c r="C23" s="14" t="s">
        <v>11</v>
      </c>
      <c r="D23" s="15">
        <f>VLOOKUP($D$4,'Datos Totales por Afiliado'!$A$1:$BC$88,36,0)</f>
        <v>0</v>
      </c>
      <c r="E23" s="15">
        <f>VLOOKUP($D$4,'Datos Totales por Afiliado'!$A$1:$BC$88,37,0)</f>
        <v>0</v>
      </c>
      <c r="F23" s="15">
        <f>VLOOKUP($D$4,'Datos Totales por Afiliado'!$A$1:$Z$88,7,0)</f>
        <v>0</v>
      </c>
      <c r="G23" s="30"/>
      <c r="H23" s="31"/>
      <c r="I23" s="10"/>
    </row>
    <row r="24" spans="2:9" ht="131.25" customHeight="1" x14ac:dyDescent="0.25">
      <c r="B24" s="10"/>
      <c r="C24" s="14" t="s">
        <v>11</v>
      </c>
      <c r="D24" s="15">
        <f>VLOOKUP($D$4,'Datos Totales por Afiliado'!$A$1:$BC$88,38,0)</f>
        <v>0</v>
      </c>
      <c r="E24" s="15">
        <f>VLOOKUP($D$4,'Datos Totales por Afiliado'!$A$1:$BC$88,39,0)</f>
        <v>0</v>
      </c>
      <c r="F24" s="15">
        <f>VLOOKUP($D$4,'Datos Totales por Afiliado'!$A$1:$Z$88,7,0)</f>
        <v>0</v>
      </c>
      <c r="G24" s="30"/>
      <c r="H24" s="31"/>
      <c r="I24" s="10"/>
    </row>
    <row r="25" spans="2:9" ht="131.25" customHeight="1" x14ac:dyDescent="0.25">
      <c r="B25" s="10"/>
      <c r="C25" s="14" t="s">
        <v>11</v>
      </c>
      <c r="D25" s="15">
        <f>VLOOKUP($D$4,'Datos Totales por Afiliado'!$A$1:$BC$88,40,0)</f>
        <v>0</v>
      </c>
      <c r="E25" s="15">
        <f>VLOOKUP($D$4,'Datos Totales por Afiliado'!$A$1:$BC$88,41,0)</f>
        <v>0</v>
      </c>
      <c r="F25" s="15">
        <f>VLOOKUP($D$4,'Datos Totales por Afiliado'!$A$1:$Z$88,7,0)</f>
        <v>0</v>
      </c>
      <c r="G25" s="30"/>
      <c r="H25" s="31"/>
      <c r="I25" s="10"/>
    </row>
    <row r="26" spans="2:9" ht="131.25" customHeight="1" x14ac:dyDescent="0.25">
      <c r="B26" s="10"/>
      <c r="C26" s="14" t="s">
        <v>11</v>
      </c>
      <c r="D26" s="15">
        <f>VLOOKUP($D$4,'Datos Totales por Afiliado'!$A$1:$BC$88,42,0)</f>
        <v>0</v>
      </c>
      <c r="E26" s="15">
        <f>VLOOKUP($D$4,'Datos Totales por Afiliado'!$A$1:$BC$88,43,0)</f>
        <v>0</v>
      </c>
      <c r="F26" s="15">
        <f>VLOOKUP($D$4,'Datos Totales por Afiliado'!$A$1:$Z$88,7,0)</f>
        <v>0</v>
      </c>
      <c r="G26" s="30"/>
      <c r="H26" s="31"/>
      <c r="I26" s="10"/>
    </row>
    <row r="27" spans="2:9" ht="131.25" customHeight="1" x14ac:dyDescent="0.25">
      <c r="B27" s="10"/>
      <c r="C27" s="14" t="s">
        <v>11</v>
      </c>
      <c r="D27" s="15">
        <f>VLOOKUP($D$4,'Datos Totales por Afiliado'!$A$1:$BC$88,44,0)</f>
        <v>0</v>
      </c>
      <c r="E27" s="15">
        <f>VLOOKUP($D$4,'Datos Totales por Afiliado'!$A$1:$BC$88,45,0)</f>
        <v>0</v>
      </c>
      <c r="F27" s="15">
        <f>VLOOKUP($D$4,'Datos Totales por Afiliado'!$A$1:$Z$88,7,0)</f>
        <v>0</v>
      </c>
      <c r="G27" s="30"/>
      <c r="H27" s="31"/>
      <c r="I27" s="10"/>
    </row>
    <row r="28" spans="2:9" ht="131.25" customHeight="1" x14ac:dyDescent="0.25">
      <c r="B28" s="10"/>
      <c r="C28" s="14" t="s">
        <v>11</v>
      </c>
      <c r="D28" s="15">
        <f>VLOOKUP($D$4,'Datos Totales por Afiliado'!$A$1:$BC$88,46,0)</f>
        <v>0</v>
      </c>
      <c r="E28" s="15">
        <f>VLOOKUP($D$4,'Datos Totales por Afiliado'!$A$1:$BC$88,47,0)</f>
        <v>0</v>
      </c>
      <c r="F28" s="15">
        <f>VLOOKUP($D$4,'Datos Totales por Afiliado'!$A$1:$Z$88,7,0)</f>
        <v>0</v>
      </c>
      <c r="G28" s="30"/>
      <c r="H28" s="31"/>
      <c r="I28" s="10"/>
    </row>
    <row r="29" spans="2:9" ht="131.25" customHeight="1" x14ac:dyDescent="0.25">
      <c r="B29" s="10"/>
      <c r="C29" s="14" t="s">
        <v>11</v>
      </c>
      <c r="D29" s="15">
        <f>VLOOKUP($D$4,'Datos Totales por Afiliado'!$A$1:$BC$88,48,0)</f>
        <v>0</v>
      </c>
      <c r="E29" s="15">
        <f>VLOOKUP($D$4,'Datos Totales por Afiliado'!$A$1:$BC$88,49,0)</f>
        <v>0</v>
      </c>
      <c r="F29" s="15">
        <f>VLOOKUP($D$4,'Datos Totales por Afiliado'!$A$1:$Z$88,7,0)</f>
        <v>0</v>
      </c>
      <c r="G29" s="30"/>
      <c r="H29" s="31"/>
      <c r="I29" s="10"/>
    </row>
    <row r="30" spans="2:9" ht="131.25" customHeight="1" x14ac:dyDescent="0.25">
      <c r="B30" s="10"/>
      <c r="C30" s="14" t="s">
        <v>11</v>
      </c>
      <c r="D30" s="15">
        <f>VLOOKUP($D$4,'Datos Totales por Afiliado'!$A$1:$BC$88,50,0)</f>
        <v>0</v>
      </c>
      <c r="E30" s="15">
        <f>VLOOKUP($D$4,'Datos Totales por Afiliado'!$A$1:$BC$88,51,0)</f>
        <v>0</v>
      </c>
      <c r="F30" s="15">
        <f>VLOOKUP($D$4,'Datos Totales por Afiliado'!$A$1:$Z$88,7,0)</f>
        <v>0</v>
      </c>
      <c r="G30" s="30"/>
      <c r="H30" s="31"/>
      <c r="I30" s="10"/>
    </row>
    <row r="31" spans="2:9" ht="131.25" customHeight="1" x14ac:dyDescent="0.25">
      <c r="B31" s="10"/>
      <c r="C31" s="14" t="s">
        <v>11</v>
      </c>
      <c r="D31" s="15">
        <f>VLOOKUP($D$4,'Datos Totales por Afiliado'!$A$1:$BC$88,52,0)</f>
        <v>0</v>
      </c>
      <c r="E31" s="15">
        <f>VLOOKUP($D$4,'Datos Totales por Afiliado'!$A$1:$BC$88,53,0)</f>
        <v>0</v>
      </c>
      <c r="F31" s="15">
        <f>VLOOKUP($D$4,'Datos Totales por Afiliado'!$A$1:$Z$88,7,0)</f>
        <v>0</v>
      </c>
      <c r="G31" s="30"/>
      <c r="H31" s="31"/>
      <c r="I31" s="10"/>
    </row>
    <row r="32" spans="2:9" ht="131.25" customHeight="1" x14ac:dyDescent="0.25">
      <c r="B32" s="10"/>
      <c r="C32" s="14"/>
      <c r="D32" s="15"/>
      <c r="E32" s="15"/>
      <c r="F32" s="15"/>
      <c r="G32" s="30"/>
      <c r="H32" s="31"/>
      <c r="I32" s="10"/>
    </row>
    <row r="33" spans="2:2" ht="20.5" hidden="1" x14ac:dyDescent="0.45">
      <c r="B33" s="6"/>
    </row>
    <row r="34" spans="2:2" ht="21" hidden="1" x14ac:dyDescent="0.5">
      <c r="B34" s="7"/>
    </row>
    <row r="35" spans="2:2" ht="20.5" hidden="1" x14ac:dyDescent="0.45">
      <c r="B35" s="5"/>
    </row>
    <row r="36" spans="2:2" x14ac:dyDescent="0.25"/>
    <row r="37" spans="2:2" x14ac:dyDescent="0.25"/>
    <row r="41" spans="2:2" x14ac:dyDescent="0.25"/>
    <row r="42" spans="2:2" x14ac:dyDescent="0.25"/>
  </sheetData>
  <mergeCells count="27">
    <mergeCell ref="F6:H6"/>
    <mergeCell ref="F7:H7"/>
    <mergeCell ref="G30:H30"/>
    <mergeCell ref="G31:H31"/>
    <mergeCell ref="G32:H32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3:H13"/>
    <mergeCell ref="G14:H14"/>
    <mergeCell ref="G8:H8"/>
    <mergeCell ref="G9:H9"/>
    <mergeCell ref="G10:H10"/>
    <mergeCell ref="G11:H11"/>
    <mergeCell ref="G12:H12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&amp;C&amp;1#&amp;"Calibri"&amp;10&amp;K000000Uso Interno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8783DA-8D12-4AB2-8FD5-81C4DAE3BA85}">
          <x14:formula1>
            <xm:f>'Datos Totales por Afiliado'!$A$2:$A$144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B4FB-B3A1-4263-9A4E-79659A422857}">
  <dimension ref="A1:BA153"/>
  <sheetViews>
    <sheetView topLeftCell="G1" zoomScale="75" zoomScaleNormal="75" workbookViewId="0">
      <pane ySplit="1" topLeftCell="A2" activePane="bottomLeft" state="frozen"/>
      <selection pane="bottomLeft" activeCell="K4" sqref="K4"/>
    </sheetView>
  </sheetViews>
  <sheetFormatPr baseColWidth="10" defaultColWidth="11.453125" defaultRowHeight="12.5" x14ac:dyDescent="0.25"/>
  <cols>
    <col min="1" max="1" width="22.81640625" style="21" customWidth="1"/>
    <col min="2" max="2" width="19.81640625" style="21" customWidth="1"/>
    <col min="3" max="3" width="19.81640625" style="21" hidden="1" customWidth="1"/>
    <col min="4" max="4" width="17.36328125" style="21" customWidth="1"/>
    <col min="5" max="5" width="17.36328125" style="21" hidden="1" customWidth="1"/>
    <col min="6" max="6" width="34.1796875" style="21" customWidth="1"/>
    <col min="7" max="7" width="12.36328125" style="21" customWidth="1"/>
    <col min="8" max="8" width="19.81640625" style="21" customWidth="1"/>
    <col min="9" max="9" width="19.1796875" style="21" customWidth="1"/>
    <col min="10" max="10" width="17.81640625" style="21" customWidth="1"/>
    <col min="11" max="11" width="13.54296875" style="21" customWidth="1"/>
    <col min="12" max="12" width="14.6328125" style="21" customWidth="1"/>
    <col min="13" max="13" width="11.453125" style="21"/>
    <col min="14" max="14" width="15.08984375" style="21" customWidth="1"/>
    <col min="15" max="15" width="11.453125" style="21"/>
    <col min="16" max="16" width="14.08984375" style="21" customWidth="1"/>
    <col min="17" max="16384" width="11.453125" style="21"/>
  </cols>
  <sheetData>
    <row r="1" spans="1:53" s="19" customFormat="1" ht="25" x14ac:dyDescent="0.25">
      <c r="A1" s="17" t="s">
        <v>0</v>
      </c>
      <c r="B1" s="18" t="s">
        <v>47</v>
      </c>
      <c r="C1" s="18" t="s">
        <v>48</v>
      </c>
      <c r="D1" s="18" t="s">
        <v>49</v>
      </c>
      <c r="E1" s="18" t="s">
        <v>50</v>
      </c>
      <c r="F1" s="18" t="s">
        <v>3</v>
      </c>
      <c r="G1" s="18" t="s">
        <v>10</v>
      </c>
      <c r="H1" s="18" t="s">
        <v>12</v>
      </c>
      <c r="I1" s="18" t="s">
        <v>1</v>
      </c>
      <c r="J1" s="18" t="s">
        <v>13</v>
      </c>
      <c r="K1" s="18" t="s">
        <v>1</v>
      </c>
      <c r="L1" s="18" t="s">
        <v>14</v>
      </c>
      <c r="M1" s="18" t="s">
        <v>1</v>
      </c>
      <c r="N1" s="18" t="s">
        <v>15</v>
      </c>
      <c r="O1" s="18" t="s">
        <v>1</v>
      </c>
      <c r="P1" s="18" t="s">
        <v>16</v>
      </c>
      <c r="Q1" s="18" t="s">
        <v>1</v>
      </c>
      <c r="R1" s="18" t="s">
        <v>18</v>
      </c>
      <c r="S1" s="18" t="s">
        <v>1</v>
      </c>
      <c r="T1" s="18" t="s">
        <v>19</v>
      </c>
      <c r="U1" s="18" t="s">
        <v>1</v>
      </c>
      <c r="V1" s="18" t="s">
        <v>20</v>
      </c>
      <c r="W1" s="18" t="s">
        <v>1</v>
      </c>
      <c r="X1" s="18" t="s">
        <v>21</v>
      </c>
      <c r="Y1" s="18" t="s">
        <v>1</v>
      </c>
      <c r="Z1" s="18" t="s">
        <v>22</v>
      </c>
      <c r="AA1" s="18" t="s">
        <v>1</v>
      </c>
      <c r="AB1" s="18" t="s">
        <v>23</v>
      </c>
      <c r="AC1" s="18" t="s">
        <v>1</v>
      </c>
      <c r="AD1" s="18" t="s">
        <v>24</v>
      </c>
      <c r="AE1" s="18" t="s">
        <v>1</v>
      </c>
      <c r="AF1" s="18" t="s">
        <v>25</v>
      </c>
      <c r="AG1" s="18" t="s">
        <v>1</v>
      </c>
      <c r="AH1" s="18" t="s">
        <v>26</v>
      </c>
      <c r="AI1" s="18" t="s">
        <v>1</v>
      </c>
      <c r="AJ1" s="18" t="s">
        <v>27</v>
      </c>
      <c r="AK1" s="18" t="s">
        <v>1</v>
      </c>
      <c r="AL1" s="18" t="s">
        <v>28</v>
      </c>
      <c r="AM1" s="18" t="s">
        <v>1</v>
      </c>
      <c r="AN1" s="18" t="s">
        <v>29</v>
      </c>
      <c r="AO1" s="18" t="s">
        <v>1</v>
      </c>
      <c r="AP1" s="18" t="s">
        <v>30</v>
      </c>
      <c r="AQ1" s="18" t="s">
        <v>1</v>
      </c>
      <c r="AR1" s="18" t="s">
        <v>31</v>
      </c>
      <c r="AS1" s="18" t="s">
        <v>1</v>
      </c>
      <c r="AT1" s="18" t="s">
        <v>32</v>
      </c>
      <c r="AU1" s="18" t="s">
        <v>1</v>
      </c>
      <c r="AV1" s="18" t="s">
        <v>33</v>
      </c>
      <c r="AW1" s="18" t="s">
        <v>1</v>
      </c>
      <c r="AX1" s="18" t="s">
        <v>34</v>
      </c>
      <c r="AY1" s="18" t="s">
        <v>1</v>
      </c>
      <c r="AZ1" s="18" t="s">
        <v>35</v>
      </c>
      <c r="BA1" s="18" t="s">
        <v>1</v>
      </c>
    </row>
    <row r="2" spans="1:53" s="26" customFormat="1" x14ac:dyDescent="0.25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</row>
    <row r="3" spans="1:53" s="26" customFormat="1" ht="75" x14ac:dyDescent="0.25">
      <c r="A3" s="25" t="s">
        <v>39</v>
      </c>
      <c r="B3" s="25" t="s">
        <v>41</v>
      </c>
      <c r="C3" s="25" t="s">
        <v>41</v>
      </c>
      <c r="D3" s="25" t="s">
        <v>42</v>
      </c>
      <c r="E3" s="25" t="s">
        <v>42</v>
      </c>
      <c r="F3" s="25" t="s">
        <v>40</v>
      </c>
      <c r="G3" s="26" t="s">
        <v>17</v>
      </c>
      <c r="H3" s="25" t="s">
        <v>44</v>
      </c>
      <c r="I3" s="25" t="s">
        <v>45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53" s="26" customFormat="1" ht="116" customHeight="1" x14ac:dyDescent="0.25">
      <c r="A4" s="25" t="s">
        <v>46</v>
      </c>
      <c r="B4" s="25" t="s">
        <v>51</v>
      </c>
      <c r="C4" s="25" t="s">
        <v>51</v>
      </c>
      <c r="D4" s="25" t="s">
        <v>66</v>
      </c>
      <c r="E4" s="25" t="s">
        <v>52</v>
      </c>
      <c r="F4" s="25" t="s">
        <v>65</v>
      </c>
      <c r="G4" s="25" t="s">
        <v>43</v>
      </c>
      <c r="H4" s="25" t="s">
        <v>53</v>
      </c>
      <c r="I4" s="25" t="s">
        <v>54</v>
      </c>
      <c r="J4" s="25" t="s">
        <v>55</v>
      </c>
      <c r="K4" s="25" t="s">
        <v>54</v>
      </c>
      <c r="L4" s="25" t="s">
        <v>56</v>
      </c>
      <c r="M4" s="25" t="s">
        <v>54</v>
      </c>
      <c r="N4" s="25" t="s">
        <v>67</v>
      </c>
      <c r="O4" s="25" t="s">
        <v>54</v>
      </c>
      <c r="P4" s="25" t="s">
        <v>57</v>
      </c>
      <c r="Q4" s="25" t="s">
        <v>54</v>
      </c>
      <c r="R4" s="25" t="s">
        <v>58</v>
      </c>
      <c r="S4" s="25" t="s">
        <v>54</v>
      </c>
      <c r="T4" s="25" t="s">
        <v>59</v>
      </c>
      <c r="U4" s="25" t="s">
        <v>60</v>
      </c>
      <c r="V4" s="25" t="s">
        <v>68</v>
      </c>
      <c r="W4" s="25" t="s">
        <v>60</v>
      </c>
      <c r="X4" s="25" t="s">
        <v>61</v>
      </c>
      <c r="Y4" s="25" t="s">
        <v>54</v>
      </c>
      <c r="Z4" s="25" t="s">
        <v>62</v>
      </c>
      <c r="AA4" s="25" t="s">
        <v>54</v>
      </c>
      <c r="AB4" s="25" t="s">
        <v>63</v>
      </c>
      <c r="AC4" s="25" t="s">
        <v>54</v>
      </c>
      <c r="AD4" s="25" t="s">
        <v>64</v>
      </c>
      <c r="AE4" s="25" t="s">
        <v>60</v>
      </c>
      <c r="AF4" s="25"/>
      <c r="AG4" s="25"/>
      <c r="AH4" s="25"/>
      <c r="AI4" s="25"/>
    </row>
    <row r="5" spans="1:53" s="26" customForma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1:53" s="26" customForma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53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53" s="26" customForma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53" s="26" customForma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53" s="26" customForma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53" s="26" customForma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53" s="26" customForma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53" s="26" customForma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53" s="26" customForma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53" s="26" customForma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53" s="26" customForma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s="26" customForma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s="26" customForma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s="26" customForma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s="26" customForma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s="26" customForma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s="26" customForma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s="26" customForma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s="26" customForma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s="26" customForma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s="26" customForma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26" customForma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26" customForma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26" customForma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26" customForma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s="26" customForma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s="26" customForma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s="26" customForma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s="26" customForma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s="26" customForma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s="26" customForma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s="26" customForma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26" customForma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26" customForma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0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0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1:10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0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</row>
    <row r="150" spans="1:10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</row>
    <row r="152" spans="1:10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</sheetData>
  <autoFilter ref="A1:J41" xr:uid="{2037DAEE-C349-4BE6-A90B-E18F9B4C8D29}"/>
  <phoneticPr fontId="15" type="noConversion"/>
  <pageMargins left="0.7" right="0.7" top="0.75" bottom="0.75" header="0.3" footer="0.3"/>
  <pageSetup paperSize="9" orientation="portrait" horizontalDpi="360" verticalDpi="360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3C1D6BB2BC554A8FE85B3581855E5F" ma:contentTypeVersion="1" ma:contentTypeDescription="Crear nuevo documento." ma:contentTypeScope="" ma:versionID="c044d48edce8b3e8f7956e40a707cd2c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0887BE-B031-4C96-BD60-0F0DF2DC4E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B930EC-0BC0-44B3-B171-2DBB252B7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77401-9AA7-422F-ACD8-861792994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e849a-c218-4d82-870e-2a39b48a01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 por Entidad</vt:lpstr>
      <vt:lpstr>Datos Totales por Afiliado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Oficinas de Registro y costos, horarios de atención, ubicación física y números de teléfono para la concertación de citas</dc:title>
  <dc:creator>QUINTERO MELENDEZ NIDIA PATRICIA</dc:creator>
  <cp:lastModifiedBy>QUINTERO MELENDEZ NIDIA PATRICIA</cp:lastModifiedBy>
  <dcterms:created xsi:type="dcterms:W3CDTF">2021-08-05T16:36:38Z</dcterms:created>
  <dcterms:modified xsi:type="dcterms:W3CDTF">2024-04-16T18:58:50Z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0x010100973C1D6BB2BC554A8FE85B3581855E5F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2024-04-12T16:39:49Z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155056d6-42bc-45fa-afe0-62d3626ddaf4</vt:lpwstr>
  </property>
  <property fmtid="{D5CDD505-2E9C-101B-9397-08002B2CF9AE}" pid="9" name="MSIP_Label_b8b4be34-365a-4a68-b9fb-75c1b6874315_ContentBits">
    <vt:lpwstr>2</vt:lpwstr>
  </property>
</Properties>
</file>