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5.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theme/themeOverride6.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charts/chart19.xml" ContentType="application/vnd.openxmlformats-officedocument.drawingml.chart+xml"/>
  <Override PartName="/xl/charts/style7.xml" ContentType="application/vnd.ms-office.chartstyle+xml"/>
  <Override PartName="/xl/charts/colors7.xml" ContentType="application/vnd.ms-office.chartcolorstyle+xml"/>
  <Override PartName="/xl/charts/chart2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3.xml" ContentType="application/vnd.openxmlformats-officedocument.drawing+xml"/>
  <Override PartName="/xl/charts/chart21.xml" ContentType="application/vnd.openxmlformats-officedocument.drawingml.chart+xml"/>
  <Override PartName="/xl/theme/themeOverride7.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22.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3.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4.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5.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6.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7.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mc:AlternateContent xmlns:mc="http://schemas.openxmlformats.org/markup-compatibility/2006">
    <mc:Choice Requires="x15">
      <x15ac:absPath xmlns:x15ac="http://schemas.microsoft.com/office/spreadsheetml/2010/11/ac" url="https://bccr-my.sharepoint.com/personal/rodriguezns_bccr_fi_cr/Documents/Documentos/2025/Memoria/Archivos subidos al sitio web/"/>
    </mc:Choice>
  </mc:AlternateContent>
  <xr:revisionPtr revIDLastSave="2577" documentId="13_ncr:20001_{F2844EE5-F0CA-4281-BCF2-DC45FD733268}" xr6:coauthVersionLast="47" xr6:coauthVersionMax="47" xr10:uidLastSave="{C4AB5EE4-FE79-4055-8117-11D704F2EAE1}"/>
  <bookViews>
    <workbookView xWindow="-108" yWindow="-108" windowWidth="23256" windowHeight="12576" tabRatio="911" xr2:uid="{00000000-000D-0000-FFFF-FFFF00000000}"/>
  </bookViews>
  <sheets>
    <sheet name="Contenido" sheetId="66" r:id="rId1"/>
    <sheet name="Cuadro 1" sheetId="17" r:id="rId2"/>
    <sheet name="Cuadro 2" sheetId="9" r:id="rId3"/>
    <sheet name="Gráfico 2.1" sheetId="122" r:id="rId4"/>
    <sheet name="Cuadro 3" sheetId="53" r:id="rId5"/>
    <sheet name="Gráfico 3.1" sheetId="106" r:id="rId6"/>
    <sheet name="Gráfico 3.2 " sheetId="133" r:id="rId7"/>
    <sheet name="Gráfico 3.3" sheetId="107" r:id="rId8"/>
    <sheet name="Cuadro 4" sheetId="52" r:id="rId9"/>
    <sheet name="Gráfico 4.1" sheetId="109" r:id="rId10"/>
    <sheet name="Gráfico 4.2" sheetId="108" r:id="rId11"/>
    <sheet name="Cuadros 5.1 - 5.2" sheetId="104" r:id="rId12"/>
    <sheet name="Gráfico 5.1" sheetId="135" r:id="rId13"/>
    <sheet name="Gráfico 5.2" sheetId="111" r:id="rId14"/>
    <sheet name="Gráfico 5.3 PIN" sheetId="112" r:id="rId15"/>
    <sheet name="Gráfico 5.4 DTR" sheetId="114" r:id="rId16"/>
    <sheet name="Gráfico 5.5 CCD" sheetId="113" r:id="rId17"/>
    <sheet name="Gráfico 5.6 CDD" sheetId="115" r:id="rId18"/>
    <sheet name="Gráfico 5.7 SM" sheetId="127" r:id="rId19"/>
    <sheet name="Cuadro 6.1" sheetId="59" r:id="rId20"/>
    <sheet name="Cuadro 6.2" sheetId="30" r:id="rId21"/>
    <sheet name="Cuadro 7" sheetId="118" r:id="rId22"/>
    <sheet name="Gráfico 7.1" sheetId="117" r:id="rId23"/>
    <sheet name="Cuadro 8" sheetId="120" r:id="rId24"/>
    <sheet name="Gráfico 8.1 CLC" sheetId="116" r:id="rId25"/>
    <sheet name="Cuadro 9" sheetId="61" r:id="rId26"/>
    <sheet name="Insumo de Firma Digital" sheetId="137" state="hidden" r:id="rId27"/>
    <sheet name="Gráfico 9.1" sheetId="123" r:id="rId28"/>
    <sheet name="Gráfico 9.2" sheetId="128" r:id="rId29"/>
    <sheet name="Gráfico 9.3" sheetId="129" r:id="rId30"/>
    <sheet name="Gráfico 9.4" sheetId="130" r:id="rId31"/>
    <sheet name="Gráfico 9.5" sheetId="131" r:id="rId32"/>
    <sheet name="Gráfico 9.6" sheetId="132" r:id="rId33"/>
    <sheet name="Gráfico 10.1" sheetId="138" r:id="rId34"/>
  </sheets>
  <externalReferences>
    <externalReference r:id="rId35"/>
    <externalReference r:id="rId36"/>
    <externalReference r:id="rId37"/>
  </externalReferences>
  <definedNames>
    <definedName name="_xlnm._FilterDatabase" localSheetId="4" hidden="1">'Cuadro 3'!$A$93:$P$98</definedName>
    <definedName name="_xlnm._FilterDatabase" localSheetId="25" hidden="1">'Cuadro 9'!$B$6:$K$18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 i="53" l="1"/>
  <c r="Z7" i="53"/>
  <c r="L73" i="52"/>
  <c r="M73" i="52"/>
  <c r="N73" i="52"/>
  <c r="O73" i="52"/>
  <c r="P73" i="52"/>
  <c r="Q73" i="52"/>
  <c r="R73" i="52"/>
  <c r="S73" i="52"/>
  <c r="T73" i="52"/>
  <c r="U73" i="52"/>
  <c r="V73" i="52"/>
  <c r="W73" i="52"/>
  <c r="X73" i="52"/>
  <c r="Y73" i="52"/>
  <c r="Z73" i="52"/>
  <c r="AA73" i="52"/>
  <c r="K73" i="52"/>
  <c r="AA74" i="52"/>
  <c r="D73" i="52"/>
  <c r="E73" i="52"/>
  <c r="F73" i="52"/>
  <c r="G73" i="52"/>
  <c r="H73" i="52"/>
  <c r="I73" i="52"/>
  <c r="J73" i="52"/>
  <c r="C73" i="52"/>
  <c r="X8" i="52"/>
  <c r="C73" i="53"/>
  <c r="D72" i="53"/>
  <c r="E72" i="53"/>
  <c r="F72" i="53"/>
  <c r="G72" i="53"/>
  <c r="H72" i="53"/>
  <c r="I72" i="53"/>
  <c r="J72" i="53"/>
  <c r="K72" i="53"/>
  <c r="L72" i="53"/>
  <c r="M72" i="53"/>
  <c r="N72" i="53"/>
  <c r="O72" i="53"/>
  <c r="P72" i="53"/>
  <c r="Q72" i="53"/>
  <c r="R72" i="53"/>
  <c r="S72" i="53"/>
  <c r="T72" i="53"/>
  <c r="U72" i="53"/>
  <c r="V72" i="53"/>
  <c r="W72" i="53"/>
  <c r="X72" i="53"/>
  <c r="Y72" i="53"/>
  <c r="Z72" i="53"/>
  <c r="AA72" i="53"/>
  <c r="C72" i="53"/>
  <c r="Y7" i="53"/>
  <c r="S7" i="53"/>
  <c r="R7" i="53"/>
  <c r="F32" i="9" l="1"/>
  <c r="T26" i="61"/>
  <c r="T25" i="61"/>
  <c r="T24" i="61"/>
  <c r="T23" i="61"/>
  <c r="T22" i="61"/>
  <c r="T21" i="61"/>
  <c r="T20" i="61"/>
  <c r="T19" i="61"/>
  <c r="T18" i="61"/>
  <c r="T17" i="61"/>
  <c r="T16" i="61"/>
  <c r="T15" i="61"/>
  <c r="T14" i="61"/>
  <c r="T13" i="61"/>
  <c r="T12" i="61"/>
  <c r="T11" i="61"/>
  <c r="T10" i="61"/>
  <c r="T9" i="61"/>
  <c r="T8" i="61"/>
  <c r="T7" i="61"/>
  <c r="T27" i="61" s="1"/>
  <c r="R9" i="120" l="1"/>
  <c r="Q9" i="120"/>
  <c r="P15" i="120"/>
  <c r="S20" i="30" l="1"/>
  <c r="R20" i="30"/>
  <c r="P20" i="30"/>
  <c r="O20" i="30"/>
  <c r="J20" i="30"/>
  <c r="I20" i="30"/>
  <c r="G20" i="30"/>
  <c r="F20" i="30"/>
  <c r="D20" i="30"/>
  <c r="C20" i="30"/>
  <c r="S23" i="59"/>
  <c r="AA79" i="52"/>
  <c r="R14" i="120" s="1"/>
  <c r="R15" i="120" s="1"/>
  <c r="AA75" i="52"/>
  <c r="AA76" i="52"/>
  <c r="T20" i="30" l="1"/>
  <c r="T24" i="30" s="1"/>
  <c r="U20" i="30"/>
  <c r="AA75" i="53"/>
  <c r="Z75" i="53"/>
  <c r="AA74" i="53"/>
  <c r="Z74" i="53"/>
  <c r="AA73" i="53"/>
  <c r="Z73" i="53"/>
  <c r="R10" i="120" l="1"/>
  <c r="R13" i="120" l="1"/>
  <c r="E64" i="137"/>
  <c r="E65" i="137"/>
  <c r="E66" i="137"/>
  <c r="E67" i="137"/>
  <c r="E68" i="137"/>
  <c r="E63" i="137"/>
  <c r="E76" i="137"/>
  <c r="I18" i="137"/>
  <c r="H18" i="137"/>
  <c r="C52" i="137"/>
  <c r="B52" i="137"/>
  <c r="S27" i="61"/>
  <c r="I26" i="137"/>
  <c r="I21" i="137"/>
  <c r="I22" i="137" s="1"/>
  <c r="I23" i="137" s="1"/>
  <c r="I13" i="137"/>
  <c r="I14" i="137" s="1"/>
  <c r="H13" i="137"/>
  <c r="AA77" i="52"/>
  <c r="AA76" i="53"/>
  <c r="AA79" i="53" s="1"/>
  <c r="C24" i="30"/>
  <c r="AA80" i="52" l="1"/>
  <c r="AA81" i="52" s="1"/>
  <c r="AA83" i="52"/>
  <c r="D24" i="30"/>
  <c r="F24" i="30"/>
  <c r="G24" i="30"/>
  <c r="D82" i="137" l="1"/>
  <c r="K9" i="137"/>
  <c r="L7" i="137"/>
  <c r="K8" i="137"/>
  <c r="O13" i="120" l="1"/>
  <c r="P13" i="120"/>
  <c r="Q13" i="120"/>
  <c r="C27" i="61" l="1"/>
  <c r="G26" i="137"/>
  <c r="H26" i="137"/>
  <c r="H21" i="137"/>
  <c r="H22" i="137" s="1"/>
  <c r="E21" i="137"/>
  <c r="H14" i="137"/>
  <c r="B46" i="137"/>
  <c r="D76" i="137"/>
  <c r="D68" i="137"/>
  <c r="C46" i="137"/>
  <c r="H23" i="137" l="1"/>
  <c r="R27" i="61"/>
  <c r="Z79" i="52" l="1"/>
  <c r="Q14" i="120" s="1"/>
  <c r="Q15" i="120" s="1"/>
  <c r="X79" i="52"/>
  <c r="Y75" i="53" l="1"/>
  <c r="Y74" i="53"/>
  <c r="Y73" i="53"/>
  <c r="Y76" i="53" s="1"/>
  <c r="Y69" i="53"/>
  <c r="Y66" i="53"/>
  <c r="E8" i="9"/>
  <c r="F8" i="9"/>
  <c r="G8" i="9"/>
  <c r="E9" i="9"/>
  <c r="F9" i="9" s="1"/>
  <c r="G9" i="9"/>
  <c r="E10" i="9"/>
  <c r="F10" i="9"/>
  <c r="G10" i="9"/>
  <c r="E11" i="9"/>
  <c r="F11" i="9" s="1"/>
  <c r="G11" i="9"/>
  <c r="E12" i="9"/>
  <c r="F12" i="9" s="1"/>
  <c r="G12" i="9"/>
  <c r="E13" i="9"/>
  <c r="F13" i="9" s="1"/>
  <c r="G13" i="9"/>
  <c r="E14" i="9"/>
  <c r="F14" i="9" s="1"/>
  <c r="G14" i="9"/>
  <c r="E15" i="9"/>
  <c r="F15" i="9" s="1"/>
  <c r="G15" i="9"/>
  <c r="E16" i="9"/>
  <c r="F16" i="9" s="1"/>
  <c r="G16" i="9"/>
  <c r="E17" i="9"/>
  <c r="F17" i="9" s="1"/>
  <c r="G17" i="9"/>
  <c r="E18" i="9"/>
  <c r="F18" i="9" s="1"/>
  <c r="G18" i="9"/>
  <c r="E19" i="9"/>
  <c r="F19" i="9"/>
  <c r="G19" i="9"/>
  <c r="E20" i="9"/>
  <c r="F20" i="9" s="1"/>
  <c r="G20" i="9"/>
  <c r="E21" i="9"/>
  <c r="F21" i="9" s="1"/>
  <c r="G21" i="9"/>
  <c r="E22" i="9"/>
  <c r="F22" i="9" s="1"/>
  <c r="G22" i="9"/>
  <c r="E23" i="9"/>
  <c r="F23" i="9" s="1"/>
  <c r="G23" i="9"/>
  <c r="E24" i="9"/>
  <c r="F24" i="9"/>
  <c r="G24" i="9"/>
  <c r="E25" i="9"/>
  <c r="F25" i="9" s="1"/>
  <c r="G25" i="9"/>
  <c r="E26" i="9"/>
  <c r="F26" i="9" s="1"/>
  <c r="G26" i="9"/>
  <c r="E27" i="9"/>
  <c r="F27" i="9"/>
  <c r="G27" i="9"/>
  <c r="E28" i="9"/>
  <c r="F28" i="9" s="1"/>
  <c r="G28" i="9"/>
  <c r="E29" i="9"/>
  <c r="F29" i="9" s="1"/>
  <c r="G29" i="9"/>
  <c r="E30" i="9"/>
  <c r="F30" i="9" s="1"/>
  <c r="G30" i="9"/>
  <c r="Y79" i="53" l="1"/>
  <c r="I24" i="30"/>
  <c r="J24" i="30"/>
  <c r="T23" i="59"/>
  <c r="U23" i="59" l="1"/>
  <c r="C74" i="52"/>
  <c r="D74" i="52"/>
  <c r="E74" i="52"/>
  <c r="F74" i="52"/>
  <c r="G74" i="52"/>
  <c r="H74" i="52"/>
  <c r="I74" i="52"/>
  <c r="J74" i="52"/>
  <c r="K74" i="52"/>
  <c r="L74" i="52"/>
  <c r="M74" i="52"/>
  <c r="N74" i="52"/>
  <c r="O74" i="52"/>
  <c r="P74" i="52"/>
  <c r="Q74" i="52"/>
  <c r="R74" i="52"/>
  <c r="S74" i="52"/>
  <c r="T74" i="52"/>
  <c r="C75" i="52"/>
  <c r="D75" i="52"/>
  <c r="E75" i="52"/>
  <c r="F75" i="52"/>
  <c r="G75" i="52"/>
  <c r="H75" i="52"/>
  <c r="I75" i="52"/>
  <c r="J75" i="52"/>
  <c r="K75" i="52"/>
  <c r="L75" i="52"/>
  <c r="M75" i="52"/>
  <c r="N75" i="52"/>
  <c r="O75" i="52"/>
  <c r="P75" i="52"/>
  <c r="Q75" i="52"/>
  <c r="R75" i="52"/>
  <c r="S75" i="52"/>
  <c r="T75" i="52"/>
  <c r="C76" i="52"/>
  <c r="D76" i="52"/>
  <c r="E76" i="52"/>
  <c r="F76" i="52"/>
  <c r="G76" i="52"/>
  <c r="H76" i="52"/>
  <c r="I76" i="52"/>
  <c r="J76" i="52"/>
  <c r="K76" i="52"/>
  <c r="L76" i="52"/>
  <c r="M76" i="52"/>
  <c r="N76" i="52"/>
  <c r="O76" i="52"/>
  <c r="P76" i="52"/>
  <c r="Q76" i="52"/>
  <c r="R76" i="52"/>
  <c r="S76" i="52"/>
  <c r="T76" i="52"/>
  <c r="U76" i="52"/>
  <c r="V76" i="52"/>
  <c r="W76" i="52"/>
  <c r="L24" i="30" l="1"/>
  <c r="M24" i="30"/>
  <c r="O24" i="30"/>
  <c r="P24" i="30"/>
  <c r="R24" i="30"/>
  <c r="S24" i="30"/>
  <c r="U24" i="30"/>
  <c r="Z76" i="52"/>
  <c r="X76" i="52"/>
  <c r="Z75" i="52"/>
  <c r="X69" i="52"/>
  <c r="X75" i="52" s="1"/>
  <c r="X68" i="52"/>
  <c r="X63" i="52"/>
  <c r="X59" i="52"/>
  <c r="X56" i="52"/>
  <c r="X53" i="52"/>
  <c r="X49" i="52"/>
  <c r="X46" i="52"/>
  <c r="X44" i="52"/>
  <c r="X41" i="52"/>
  <c r="X38" i="52"/>
  <c r="X34" i="52"/>
  <c r="X31" i="52"/>
  <c r="X28" i="52"/>
  <c r="X25" i="52"/>
  <c r="X21" i="52"/>
  <c r="X17" i="52"/>
  <c r="X14" i="52"/>
  <c r="X10" i="52"/>
  <c r="W69" i="52"/>
  <c r="W75" i="52" s="1"/>
  <c r="V69" i="52"/>
  <c r="V75" i="52" s="1"/>
  <c r="U69" i="52"/>
  <c r="U75" i="52" s="1"/>
  <c r="W68" i="52"/>
  <c r="W74" i="52" s="1"/>
  <c r="V68" i="52"/>
  <c r="V74" i="52" s="1"/>
  <c r="U68" i="52"/>
  <c r="U74" i="52" s="1"/>
  <c r="T79" i="53"/>
  <c r="U79" i="53"/>
  <c r="V79" i="53"/>
  <c r="W79" i="53"/>
  <c r="W77" i="53"/>
  <c r="X75" i="53"/>
  <c r="W75" i="53"/>
  <c r="V75" i="53"/>
  <c r="U75" i="53"/>
  <c r="T75" i="53"/>
  <c r="S75" i="53"/>
  <c r="R75" i="53"/>
  <c r="Q75" i="53"/>
  <c r="P75" i="53"/>
  <c r="O75" i="53"/>
  <c r="N75" i="53"/>
  <c r="M75" i="53"/>
  <c r="L75" i="53"/>
  <c r="K75" i="53"/>
  <c r="J75" i="53"/>
  <c r="I75" i="53"/>
  <c r="H75" i="53"/>
  <c r="G75" i="53"/>
  <c r="F75" i="53"/>
  <c r="E75" i="53"/>
  <c r="D75" i="53"/>
  <c r="C75" i="53"/>
  <c r="C76" i="53" s="1"/>
  <c r="X74" i="53"/>
  <c r="W74" i="53"/>
  <c r="V74" i="53"/>
  <c r="U74" i="53"/>
  <c r="T74" i="53"/>
  <c r="S74" i="53"/>
  <c r="R74" i="53"/>
  <c r="Q74" i="53"/>
  <c r="P74" i="53"/>
  <c r="O74" i="53"/>
  <c r="N74" i="53"/>
  <c r="M74" i="53"/>
  <c r="L74" i="53"/>
  <c r="K74" i="53"/>
  <c r="J74" i="53"/>
  <c r="I74" i="53"/>
  <c r="H74" i="53"/>
  <c r="G74" i="53"/>
  <c r="F74" i="53"/>
  <c r="E74" i="53"/>
  <c r="D74" i="53"/>
  <c r="C74" i="53"/>
  <c r="X73" i="53"/>
  <c r="W73" i="53"/>
  <c r="V73" i="53"/>
  <c r="U73" i="53"/>
  <c r="T73" i="53"/>
  <c r="S73" i="53"/>
  <c r="R73" i="53"/>
  <c r="Q73" i="53"/>
  <c r="P73" i="53"/>
  <c r="O73" i="53"/>
  <c r="N73" i="53"/>
  <c r="M73" i="53"/>
  <c r="L73" i="53"/>
  <c r="K73" i="53"/>
  <c r="J73" i="53"/>
  <c r="I73" i="53"/>
  <c r="H73" i="53"/>
  <c r="G73" i="53"/>
  <c r="F73" i="53"/>
  <c r="E73" i="53"/>
  <c r="D73" i="53"/>
  <c r="X66" i="53"/>
  <c r="W66" i="53"/>
  <c r="V66" i="53"/>
  <c r="U66" i="53"/>
  <c r="W77" i="52" l="1"/>
  <c r="W67" i="52"/>
  <c r="X67" i="52"/>
  <c r="F76" i="53"/>
  <c r="F79" i="53" s="1"/>
  <c r="I76" i="53"/>
  <c r="I79" i="53" s="1"/>
  <c r="Q76" i="53"/>
  <c r="Q79" i="53" s="1"/>
  <c r="O76" i="53"/>
  <c r="O79" i="53" s="1"/>
  <c r="N76" i="53"/>
  <c r="N79" i="53" s="1"/>
  <c r="G76" i="53"/>
  <c r="G79" i="53" s="1"/>
  <c r="J76" i="53"/>
  <c r="J79" i="53" s="1"/>
  <c r="R76" i="53"/>
  <c r="R79" i="53" s="1"/>
  <c r="X74" i="52"/>
  <c r="X77" i="52" s="1"/>
  <c r="Z74" i="52"/>
  <c r="U67" i="52"/>
  <c r="V67" i="52"/>
  <c r="H76" i="53"/>
  <c r="H79" i="53" s="1"/>
  <c r="P76" i="53"/>
  <c r="P79" i="53" s="1"/>
  <c r="Z76" i="53"/>
  <c r="AA77" i="53" s="1"/>
  <c r="D76" i="53"/>
  <c r="D79" i="53" s="1"/>
  <c r="L76" i="53"/>
  <c r="L79" i="53" s="1"/>
  <c r="X76" i="53"/>
  <c r="K76" i="53"/>
  <c r="K79" i="53" s="1"/>
  <c r="S76" i="53"/>
  <c r="S79" i="53" s="1"/>
  <c r="E76" i="53"/>
  <c r="E79" i="53" s="1"/>
  <c r="M76" i="53"/>
  <c r="M79" i="53" s="1"/>
  <c r="X77" i="53" l="1"/>
  <c r="Y77" i="53"/>
  <c r="Z79" i="53"/>
  <c r="Z77" i="53"/>
  <c r="X83" i="52"/>
  <c r="X80" i="52"/>
  <c r="S77" i="53"/>
  <c r="R77" i="53"/>
  <c r="X78" i="52"/>
  <c r="Z77" i="52"/>
  <c r="X79" i="53"/>
  <c r="C31" i="9" l="1"/>
  <c r="G31" i="9" s="1"/>
  <c r="Z78" i="52"/>
  <c r="Z80" i="52"/>
  <c r="Z81" i="52" s="1"/>
  <c r="AA78" i="52"/>
  <c r="Z83" i="52"/>
  <c r="E31" i="9" l="1"/>
  <c r="F31" i="9" s="1"/>
  <c r="D23" i="59" l="1"/>
  <c r="C23" i="59"/>
  <c r="G23" i="59"/>
  <c r="P23" i="59"/>
  <c r="O23" i="59"/>
  <c r="F23" i="59"/>
  <c r="J23" i="59"/>
  <c r="M23" i="59"/>
  <c r="I23" i="59"/>
  <c r="L23" i="59"/>
  <c r="R23" i="5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ión" type="5" refreshedVersion="3" savePassword="1">
    <dbPr connection="Provider=MSOLAP.2;Persist Security Info=True;Location=TALOS;Initial Catalog=SINPE_OLAP;Client Cache Size=25;Auto Synch Period=10000;MDX Compatibility=1" command="CAN EmisionMonetaria" commandType="1"/>
    <olapPr rowDrillCount="1000" serverFill="0" serverNumberFormat="0" serverFont="0" serverFontColor="0"/>
  </connection>
  <connection id="2" xr16:uid="{00000000-0015-0000-FFFF-FFFF01000000}" keepAlive="1" name="Conexión1" type="5" refreshedVersion="3" savePassword="1">
    <dbPr connection="Provider=MSOLAP.2;Persist Security Info=True;Location=TALOS;Initial Catalog=SINPE_OLAP;Client Cache Size=25;Auto Synch Period=10000;MDX Compatibility=1" command="CAN EmisionMonetaria" commandType="1"/>
    <olapPr rowDrillCount="1000" serverFill="0" serverNumberFormat="0" serverFont="0" serverFontColor="0"/>
  </connection>
  <connection id="3" xr16:uid="{00000000-0015-0000-FFFF-FFFF02000000}" keepAlive="1" name="Conexión2" type="5" refreshedVersion="3" savePassword="1">
    <dbPr connection="Provider=MSOLAP.2;Persist Security Info=True;Location=TALOS;Initial Catalog=SINPE_OLAP;Client Cache Size=25;Auto Synch Period=10000;MDX Compatibility=1" command="CAN EmisionMonetaria" commandType="1"/>
    <olapPr rowDrillCount="1000" serverFill="0" serverNumberFormat="0" serverFont="0" serverFontColor="0"/>
  </connection>
  <connection id="4" xr16:uid="{00000000-0015-0000-FFFF-FFFF03000000}" keepAlive="1" name="Conexión23" type="5" refreshedVersion="3" savePassword="1">
    <dbPr connection="Provider=MSOLAP.2;Persist Security Info=True;Location=TALOS;Initial Catalog=SINPE_OLAP;Client Cache Size=25;Auto Synch Period=10000;MDX Compatibility=1" command="CAN ValoresArcas" commandType="1"/>
    <olapPr rowDrillCount="1000" serverFill="0" serverNumberFormat="0" serverFont="0" serverFontColor="0"/>
  </connection>
  <connection id="5" xr16:uid="{00000000-0015-0000-FFFF-FFFF04000000}" keepAlive="1" name="Conexión3" type="5" refreshedVersion="3" savePassword="1">
    <dbPr connection="Provider=MSOLAP.2;Persist Security Info=True;Location=TALOS;Initial Catalog=SINPE_OLAP;Client Cache Size=25;Auto Synch Period=10000;MDX Compatibility=1" command="CAN EmisionMonetaria" commandType="1"/>
    <olapPr rowDrillCount="1000" serverFill="0" serverNumberFormat="0" serverFont="0" serverFontColor="0"/>
  </connection>
  <connection id="6" xr16:uid="{00000000-0015-0000-FFFF-FFFF05000000}" keepAlive="1" name="Conexión7" type="5" refreshedVersion="3" savePassword="1">
    <dbPr connection="Provider=MSOLAP.2;Persist Security Info=True;Location=TALOS;Initial Catalog=SINPE_OLAP;Client Cache Size=25;Auto Synch Period=10000;MDX Compatibility=1" command="General Basico" commandType="1"/>
    <olapPr rowDrillCount="1000" serverFill="0" serverNumberFormat="0" serverFont="0" serverFontColor="0"/>
  </connection>
  <connection id="7" xr16:uid="{00000000-0015-0000-FFFF-FFFF06000000}" keepAlive="1" name="Conexión9" type="5" refreshedVersion="3" savePassword="1">
    <dbPr connection="Provider=MSOLAP.2;Persist Security Info=True;Location=TALOS;Initial Catalog=SINPE_OLAP;Client Cache Size=25;Auto Synch Period=10000;MDX Compatibility=1" command="CAN ValoresArcas" commandType="1"/>
    <olapPr rowDrillCount="1000" serverFill="0" serverNumberFormat="0" serverFont="0" serverFontColor="0"/>
  </connection>
  <connection id="8" xr16:uid="{00000000-0015-0000-FFFF-FFFF07000000}" keepAlive="1" name="Connection" type="5" refreshedVersion="3">
    <dbPr connection="Provider=MSOLAP.2;Persist Security Info=True;Location=TALOS;Initial Catalog=SINPE_OLAP;Client Cache Size=25;Auto Synch Period=10000;MDX Compatibility=1" command="CAN EmisionMonetaria" commandType="1"/>
    <olapPr sendLocale="1" rowDrillCount="1000"/>
  </connection>
  <connection id="9" xr16:uid="{00000000-0015-0000-FFFF-FFFF08000000}" keepAlive="1" name="Connection1" type="5" refreshedVersion="3">
    <dbPr connection="Provider=MSOLAP.2;Persist Security Info=True;Location=TALOS;Initial Catalog=SINPE_OLAP;Client Cache Size=25;Auto Synch Period=10000;MDX Compatibility=1" command="General Basico" commandType="1"/>
    <olapPr sendLocale="1" rowDrillCount="1000"/>
  </connection>
  <connection id="10" xr16:uid="{00000000-0015-0000-FFFF-FFFF09000000}" keepAlive="1" name="Connection2" type="5" refreshedVersion="3">
    <dbPr connection="Provider=MSOLAP.2;Persist Security Info=True;Location=TALOS;Initial Catalog=SINPE_OLAP;Client Cache Size=25;Auto Synch Period=10000;MDX Compatibility=1" command="Cobros" commandType="1"/>
    <olapPr sendLocale="1" rowDrillCount="1000"/>
  </connection>
  <connection id="11" xr16:uid="{00000000-0015-0000-FFFF-FFFF0A000000}" keepAlive="1" name="Connection3" type="5" refreshedVersion="3">
    <dbPr connection="Provider=MSOLAP.2;Persist Security Info=True;Location=TALOS;Initial Catalog=SINPE_OLAP;Client Cache Size=25;Auto Synch Period=10000;MDX Compatibility=1" command="Costo Efectivo" commandType="1"/>
    <olapPr sendLocale="1" rowDrillCount="1000"/>
  </connection>
  <connection id="12" xr16:uid="{00000000-0015-0000-FFFF-FFFF0B000000}" keepAlive="1" name="SINPE_OLAP CAN EmisionMonetaria" type="5" refreshedVersion="4" background="1" saveData="1">
    <dbPr connection="Provider=MSOLAP.4;Integrated Security=SSPI;Persist Security Info=True;Initial Catalog=SINPE_OLAP;Data Source=olapserver;MDX Compatibility=1;Safety Options=2;MDX Missing Member Mode=Error" command="CAN EmisionMonetaria" commandType="1"/>
    <olapPr sendLocale="1" rowDrillCount="1000"/>
  </connection>
  <connection id="13" xr16:uid="{00000000-0015-0000-FFFF-FFFF0C000000}" keepAlive="1" name="SINPE_OLAP Cobros" type="5" refreshedVersion="4" background="1" saveData="1">
    <dbPr connection="Provider=MSOLAP.4;Integrated Security=SSPI;Persist Security Info=True;Initial Catalog=SINPE_OLAP;Data Source=olapserver;MDX Compatibility=1;Safety Options=2;MDX Missing Member Mode=Error" command="Cobros" commandType="1"/>
    <olapPr sendLocale="1" rowDrillCount="1000"/>
  </connection>
  <connection id="14" xr16:uid="{00000000-0015-0000-FFFF-FFFF00000000}" keepAlive="1" name="SINPE_OLAP Cobros11" type="5" refreshedVersion="4" background="1" saveData="1">
    <dbPr connection="Provider=MSOLAP.4;Integrated Security=SSPI;Persist Security Info=True;Initial Catalog=SINPE_OLAP;Data Source=olapserver;MDX Compatibility=1;Safety Options=2;MDX Missing Member Mode=Error" command="Cobros" commandType="1"/>
    <olapPr sendLocale="1" rowDrillCount="1000"/>
  </connection>
  <connection id="15" xr16:uid="{00000000-0015-0000-FFFF-FFFF01000000}" keepAlive="1" name="SINPE_OLAP General Basico" type="5" refreshedVersion="4" background="1" saveData="1">
    <dbPr connection="Provider=MSOLAP.4;Integrated Security=SSPI;Persist Security Info=True;Initial Catalog=SINPE_OLAP;Data Source=olapserver;MDX Compatibility=1;Safety Options=2;MDX Missing Member Mode=Error" command="General Basico" commandType="1"/>
    <olapPr sendLocale="1" rowDrillCount="1000"/>
  </connection>
</connections>
</file>

<file path=xl/sharedStrings.xml><?xml version="1.0" encoding="utf-8"?>
<sst xmlns="http://schemas.openxmlformats.org/spreadsheetml/2006/main" count="863" uniqueCount="279">
  <si>
    <t>Total</t>
  </si>
  <si>
    <t>Sector</t>
  </si>
  <si>
    <t>Bancos Especiales</t>
  </si>
  <si>
    <t>Bancos Estatales</t>
  </si>
  <si>
    <t>Bancos Privados</t>
  </si>
  <si>
    <t>Casas de Cambio</t>
  </si>
  <si>
    <t>Compensador Externo</t>
  </si>
  <si>
    <t>Cooperativas</t>
  </si>
  <si>
    <t>Financieras</t>
  </si>
  <si>
    <t>Gobierno</t>
  </si>
  <si>
    <t>Mutuales</t>
  </si>
  <si>
    <t>Puestos de Bolsa</t>
  </si>
  <si>
    <t>Cheques</t>
  </si>
  <si>
    <t>Créditos Directos</t>
  </si>
  <si>
    <t>Débitos Directos</t>
  </si>
  <si>
    <t>Moneda</t>
  </si>
  <si>
    <t>Colones</t>
  </si>
  <si>
    <t>Dólares</t>
  </si>
  <si>
    <t>Euros</t>
  </si>
  <si>
    <t>Unidades de Desarrollo</t>
  </si>
  <si>
    <t>Período</t>
  </si>
  <si>
    <t>1/ Incluye moneda extranjera expresada en colones.</t>
  </si>
  <si>
    <t>Servicio y moneda</t>
  </si>
  <si>
    <t>Crédito Directo (CCD)</t>
  </si>
  <si>
    <t>Cheques (CLC)</t>
  </si>
  <si>
    <t>Transferencia Interbancaria de Fondos (TFI)</t>
  </si>
  <si>
    <t>Otros Valores (COV)</t>
  </si>
  <si>
    <t>Custodias Auxiliares de Numerario (CAN)</t>
  </si>
  <si>
    <t>Mercado Integrado de Liquidez (MIL)</t>
  </si>
  <si>
    <t>Traspaso de Valores (TVA)</t>
  </si>
  <si>
    <t>Liquidación de Mercados (LIM)</t>
  </si>
  <si>
    <t>Unidades de desarrollo</t>
  </si>
  <si>
    <t>Liquidación de Servicios Externos (LSE)¹</t>
  </si>
  <si>
    <t>Pagos en Tiempo Real</t>
  </si>
  <si>
    <t>Enviado</t>
  </si>
  <si>
    <t>Recibido</t>
  </si>
  <si>
    <t>Pagos Masivos</t>
  </si>
  <si>
    <t>Sectores</t>
  </si>
  <si>
    <t>TFI</t>
  </si>
  <si>
    <t>ILI</t>
  </si>
  <si>
    <t>CAN</t>
  </si>
  <si>
    <t>TVA</t>
  </si>
  <si>
    <t>CDD</t>
  </si>
  <si>
    <t>COV</t>
  </si>
  <si>
    <t>MONEX</t>
  </si>
  <si>
    <t>MIL</t>
  </si>
  <si>
    <t>LIM</t>
  </si>
  <si>
    <t>CCD</t>
  </si>
  <si>
    <t>DTR</t>
  </si>
  <si>
    <t>CLC</t>
  </si>
  <si>
    <t>ACV</t>
  </si>
  <si>
    <t>Servicios en SINPE</t>
  </si>
  <si>
    <t>Porcentaje de variación</t>
  </si>
  <si>
    <t>Gráfico 2.1</t>
  </si>
  <si>
    <t>Gráfico 3.1</t>
  </si>
  <si>
    <t>Gráfico 4.1</t>
  </si>
  <si>
    <t>Cuadro 5.1</t>
  </si>
  <si>
    <t>Cuadro 5.2</t>
  </si>
  <si>
    <t>Gráfico 7.1</t>
  </si>
  <si>
    <t>Volumen de actividad SINPE-PIB</t>
  </si>
  <si>
    <t>(Cifras en miles de millones de colones.  Incluye transacciones en moneda extranjera expresada en colones)</t>
  </si>
  <si>
    <t>Mercado de Numerario (MEN)</t>
  </si>
  <si>
    <t>SINPE</t>
  </si>
  <si>
    <t>SINPE/PIB</t>
  </si>
  <si>
    <t>Días</t>
  </si>
  <si>
    <t>Mercado Cambiario (MONEX)²</t>
  </si>
  <si>
    <t>Total general</t>
  </si>
  <si>
    <r>
      <t>Población</t>
    </r>
    <r>
      <rPr>
        <b/>
        <vertAlign val="superscript"/>
        <sz val="11"/>
        <color theme="1"/>
        <rFont val="Arial"/>
        <family val="2"/>
      </rPr>
      <t>5</t>
    </r>
  </si>
  <si>
    <t>Cantidad liquidada del SINPE Per cápita</t>
  </si>
  <si>
    <r>
      <t xml:space="preserve">PIB en colones corrientes </t>
    </r>
    <r>
      <rPr>
        <b/>
        <vertAlign val="superscript"/>
        <sz val="11"/>
        <color theme="0"/>
        <rFont val="Arial"/>
        <family val="2"/>
      </rPr>
      <t>/2</t>
    </r>
    <r>
      <rPr>
        <b/>
        <sz val="10"/>
        <color theme="0"/>
        <rFont val="Arial"/>
        <family val="2"/>
      </rPr>
      <t xml:space="preserve"> </t>
    </r>
  </si>
  <si>
    <r>
      <t xml:space="preserve">Valor liquidado en SINPE </t>
    </r>
    <r>
      <rPr>
        <b/>
        <vertAlign val="superscript"/>
        <sz val="11"/>
        <color theme="0"/>
        <rFont val="Arial"/>
        <family val="2"/>
      </rPr>
      <t>/1</t>
    </r>
    <r>
      <rPr>
        <b/>
        <sz val="10"/>
        <color theme="0"/>
        <rFont val="Arial"/>
        <family val="2"/>
      </rPr>
      <t xml:space="preserve"> </t>
    </r>
  </si>
  <si>
    <t>3/ Liquidación del Mercado Interbancario (MIB) de la Bolsa Nacional de Valores, incluye calces, vencimientos y comisiones.</t>
  </si>
  <si>
    <t>2/ Incluye únicamente calces de ofertas</t>
  </si>
  <si>
    <t>TOTAL SINPE</t>
  </si>
  <si>
    <t>Valor Enviado</t>
  </si>
  <si>
    <t>Valor Recibido</t>
  </si>
  <si>
    <t xml:space="preserve">MEN </t>
  </si>
  <si>
    <t>Entidad de registro</t>
  </si>
  <si>
    <t>No. Oficinas de Registro</t>
  </si>
  <si>
    <t>Banco de Costa Rica</t>
  </si>
  <si>
    <t>Banco Lafise</t>
  </si>
  <si>
    <t>Relación entre el volumen de actividad del SINPE y el PIB</t>
  </si>
  <si>
    <t>-Cifras en miles millones de colones-</t>
  </si>
  <si>
    <t>Valor liquidado diario</t>
  </si>
  <si>
    <t>Razón SINPE/PIB</t>
  </si>
  <si>
    <t>Valor per cápita liquidado en SINPE (colones)</t>
  </si>
  <si>
    <t>Cuadro 3</t>
  </si>
  <si>
    <t>Cuadro 4</t>
  </si>
  <si>
    <t>**</t>
  </si>
  <si>
    <t>Cuadro 2</t>
  </si>
  <si>
    <t>Cantidad de transacciones liquidadas en el SINPE</t>
  </si>
  <si>
    <t>Valor de las transacciones liquidadas en el SINPE</t>
  </si>
  <si>
    <t>Gráfico 4.2</t>
  </si>
  <si>
    <t>Servicios de movilización interbancaria de fondos</t>
  </si>
  <si>
    <t>Cuadro 1</t>
  </si>
  <si>
    <t>Monedero Bancario (Sinpe Móvil)</t>
  </si>
  <si>
    <t>Otros</t>
  </si>
  <si>
    <t>Coopealianza</t>
  </si>
  <si>
    <t>Instituto Nacional de Seguros</t>
  </si>
  <si>
    <t>Remeseras</t>
  </si>
  <si>
    <t>-Cifras en miles millones de colones -</t>
  </si>
  <si>
    <t>Banco Davivienda</t>
  </si>
  <si>
    <t>Débitos Inmediatos (DTR)</t>
  </si>
  <si>
    <t>Pagos Inmediatos</t>
  </si>
  <si>
    <t>Débitos Inmediatos</t>
  </si>
  <si>
    <t>Liquidación de Impuestos (ILI)</t>
  </si>
  <si>
    <t>Débito Directo (CDD)</t>
  </si>
  <si>
    <r>
      <t>Mercado Interbancario de Dinero (MIB)</t>
    </r>
    <r>
      <rPr>
        <b/>
        <vertAlign val="superscript"/>
        <sz val="11"/>
        <color theme="1"/>
        <rFont val="Arial"/>
        <family val="2"/>
      </rPr>
      <t>3</t>
    </r>
  </si>
  <si>
    <t>Coocique</t>
  </si>
  <si>
    <t>Fuente: División Sistemas de Pago. Modelos de Información General Básico.</t>
  </si>
  <si>
    <t>Cuadro 6.1</t>
  </si>
  <si>
    <t>Cuadro 6.2</t>
  </si>
  <si>
    <t>Distribución porcentual de la cantidad y valor de transacciones liquidadas en servicios de movilización interbancaria de fondos</t>
  </si>
  <si>
    <t>Gráfico 5.1</t>
  </si>
  <si>
    <t>Gráfico 5.2</t>
  </si>
  <si>
    <t>Gráfico 5.3</t>
  </si>
  <si>
    <t>Gráfico 5.4</t>
  </si>
  <si>
    <t>Gráfico 5.5</t>
  </si>
  <si>
    <t>Gráfico 5.6</t>
  </si>
  <si>
    <t>Cuadro 5</t>
  </si>
  <si>
    <r>
      <t>Número de días para movilizar un monto equivalente al PIB</t>
    </r>
    <r>
      <rPr>
        <b/>
        <vertAlign val="superscript"/>
        <sz val="10"/>
        <color theme="0"/>
        <rFont val="Arial"/>
        <family val="2"/>
      </rPr>
      <t xml:space="preserve">/3 </t>
    </r>
  </si>
  <si>
    <t>3/ Estimación con base en 250 días hábiles al año.</t>
  </si>
  <si>
    <t>1/ Liquidación ATH, Traspaso Entre Operadoras (TEO) y la Liquidación de Visa y Mastercard</t>
  </si>
  <si>
    <t>Banco Popular</t>
  </si>
  <si>
    <t>Banco BAC San José</t>
  </si>
  <si>
    <t>Coopenae</t>
  </si>
  <si>
    <t>Coopeande</t>
  </si>
  <si>
    <t>Banco Promérica</t>
  </si>
  <si>
    <t>Mutual Alajuela</t>
  </si>
  <si>
    <t>Banco Scotiabank</t>
  </si>
  <si>
    <t>Caja de Ande</t>
  </si>
  <si>
    <t>Banco BCT</t>
  </si>
  <si>
    <t>Bancrédito</t>
  </si>
  <si>
    <r>
      <t xml:space="preserve">Cantidad </t>
    </r>
    <r>
      <rPr>
        <b/>
        <sz val="11"/>
        <color rgb="FF000000"/>
        <rFont val="Arial"/>
        <family val="2"/>
        <scheme val="major"/>
      </rPr>
      <t>(millones)</t>
    </r>
  </si>
  <si>
    <r>
      <t xml:space="preserve">Valor </t>
    </r>
    <r>
      <rPr>
        <b/>
        <sz val="11"/>
        <color rgb="FF000000"/>
        <rFont val="Arial"/>
        <family val="2"/>
        <scheme val="major"/>
      </rPr>
      <t>(billones de colones)</t>
    </r>
  </si>
  <si>
    <t>Cantidad (millones)</t>
  </si>
  <si>
    <t>Intrabancarios (mismo banco)</t>
  </si>
  <si>
    <t>Interbancarios (liquidado Sinpe)</t>
  </si>
  <si>
    <t>Variación</t>
  </si>
  <si>
    <t>Valor (billones de colones)</t>
  </si>
  <si>
    <r>
      <t>PIB</t>
    </r>
    <r>
      <rPr>
        <b/>
        <vertAlign val="superscript"/>
        <sz val="11"/>
        <color theme="1"/>
        <rFont val="Arial"/>
        <family val="2"/>
      </rPr>
      <t xml:space="preserve">1 </t>
    </r>
    <r>
      <rPr>
        <b/>
        <sz val="11"/>
        <color theme="1"/>
        <rFont val="Arial"/>
        <family val="2"/>
      </rPr>
      <t>(billones de colones)</t>
    </r>
  </si>
  <si>
    <t>Valor total como razón del PIB (%)</t>
  </si>
  <si>
    <t>Pagos Inmediatos (PIN)</t>
  </si>
  <si>
    <t>Cuadro 9</t>
  </si>
  <si>
    <t>Gráfico 9.1</t>
  </si>
  <si>
    <t>Gráfico 9.2</t>
  </si>
  <si>
    <t>Gráfico 9.3</t>
  </si>
  <si>
    <t>Gráfico 8.1</t>
  </si>
  <si>
    <t>Cuadro 7</t>
  </si>
  <si>
    <t>Cuadro 8</t>
  </si>
  <si>
    <t>Transferencia corresponsales (TCC)</t>
  </si>
  <si>
    <t>Sinpe-TP</t>
  </si>
  <si>
    <t>Transferencia entre corresponsales (TCC)</t>
  </si>
  <si>
    <t>Operadoras de pensiones</t>
  </si>
  <si>
    <t>Proveedores de Servicios de Pagos</t>
  </si>
  <si>
    <t>Banco Nacional</t>
  </si>
  <si>
    <t>Banco Central</t>
  </si>
  <si>
    <t>Vida Plena</t>
  </si>
  <si>
    <t>CoopeCaja</t>
  </si>
  <si>
    <t>Gráfico 3.2</t>
  </si>
  <si>
    <t>Gráfico 9.4</t>
  </si>
  <si>
    <t>Gráfico 9.5</t>
  </si>
  <si>
    <t>Gráfico 9.6</t>
  </si>
  <si>
    <t>Gráfico 5.7</t>
  </si>
  <si>
    <t>SINPE               Móvil</t>
  </si>
  <si>
    <r>
      <rPr>
        <b/>
        <sz val="10"/>
        <color theme="1"/>
        <rFont val="Arial"/>
        <family val="2"/>
      </rPr>
      <t>Nota</t>
    </r>
    <r>
      <rPr>
        <b/>
        <sz val="10"/>
        <color theme="1"/>
        <rFont val="Calibri"/>
        <family val="2"/>
      </rPr>
      <t xml:space="preserve">: </t>
    </r>
    <r>
      <rPr>
        <sz val="10"/>
        <color theme="1"/>
        <rFont val="Arial"/>
        <family val="2"/>
      </rPr>
      <t xml:space="preserve">Transferencia Interbancaria de Fondos (TFI), Pagos Inmediatos (TFT), Débitos Inmediatos (DTR), Cheques (CLC), Otros Valores (COV), Crédito Directo (CCD), Débitos Directos (CDD), Impuestos (ILI), Liquidación de Servicios Externos (LSE), Administración de cuentas de valor (ACV), Liquidación de Mercados (LIM), Traspaso de Valores (TVA), Mercado Integrado de Liquidez (MIL), Mercado Cambiario (MONEX), Custodias Auxiliares de Numerario (CAN) y Mercado de Numerario (MEN) </t>
    </r>
  </si>
  <si>
    <r>
      <t xml:space="preserve">Fuente: </t>
    </r>
    <r>
      <rPr>
        <sz val="10"/>
        <color rgb="FF000000"/>
        <rFont val="Arial"/>
        <family val="2"/>
      </rPr>
      <t xml:space="preserve">División Sistemas de Pago - BCCR </t>
    </r>
  </si>
  <si>
    <r>
      <t>Mercado de colocación directa de valores</t>
    </r>
    <r>
      <rPr>
        <b/>
        <vertAlign val="superscript"/>
        <sz val="11"/>
        <color theme="1"/>
        <rFont val="Arial"/>
        <family val="2"/>
      </rPr>
      <t>4</t>
    </r>
  </si>
  <si>
    <t>4/ Se refiere a la liquidación de deuda colocada directamente por los emisores Banco Central y Ministerio de Hacienda a través de los servicios Ventanilla de Valores, Captación de Fondos, Registro de Deuda Individualizada</t>
  </si>
  <si>
    <r>
      <t>PIB</t>
    </r>
    <r>
      <rPr>
        <b/>
        <vertAlign val="superscript"/>
        <sz val="11"/>
        <color theme="1"/>
        <rFont val="Arial"/>
        <family val="2"/>
      </rPr>
      <t>5</t>
    </r>
  </si>
  <si>
    <r>
      <t>Población</t>
    </r>
    <r>
      <rPr>
        <b/>
        <vertAlign val="superscript"/>
        <sz val="11"/>
        <color theme="1"/>
        <rFont val="Arial"/>
        <family val="2"/>
      </rPr>
      <t>6</t>
    </r>
  </si>
  <si>
    <t xml:space="preserve">SINPE: Distribución porcentual del valor de las transacciones liquidadas liquidadas por servicio de movilización interbancaria de fondos entre terceros por moneda. </t>
  </si>
  <si>
    <t>Cantidad de Entidades Asociadas al SINPE por Sector y Servicio</t>
  </si>
  <si>
    <t>Gráfico 3.3</t>
  </si>
  <si>
    <t>PIN</t>
  </si>
  <si>
    <t>SINPE Móvil</t>
  </si>
  <si>
    <t>Certificados Activos</t>
  </si>
  <si>
    <t>Certificados Emitidos</t>
  </si>
  <si>
    <t>Usuarios Registrados</t>
  </si>
  <si>
    <t>Usuarios Activos</t>
  </si>
  <si>
    <t>SINPE. Evolución de cantidad de las transacciones liquidadas por servicio según moneda</t>
  </si>
  <si>
    <t xml:space="preserve">SINPE: Evolución del valor de las transacciones liquidadas por servicio según moneda. </t>
  </si>
  <si>
    <t>Costa Rica. Evolución anual de la cantidad y valor liquidado en el servicio 
Compensación y Liquidación de Cheques (CLC)</t>
  </si>
  <si>
    <t>Regresar al Índice</t>
  </si>
  <si>
    <t>Emisión de certificados de firma digital y personas usuarias</t>
  </si>
  <si>
    <t>2009 al 2019</t>
  </si>
  <si>
    <t>Certificados emitidos</t>
  </si>
  <si>
    <t>Tipo de emisión</t>
  </si>
  <si>
    <t>Renovado</t>
  </si>
  <si>
    <t>Por primera vez</t>
  </si>
  <si>
    <t>Los certificados activos representan el 75,3% de los certificados emitidos desde el 2009</t>
  </si>
  <si>
    <t>Vigencia</t>
  </si>
  <si>
    <t>Activas</t>
  </si>
  <si>
    <t>Inactivas</t>
  </si>
  <si>
    <t>Aproximadamente, _____ personas tienen dos certificados activos</t>
  </si>
  <si>
    <t>Sexo</t>
  </si>
  <si>
    <t>Recuento de Sexo</t>
  </si>
  <si>
    <t>%TG Recuento de Sexo</t>
  </si>
  <si>
    <t>Mujeres</t>
  </si>
  <si>
    <t>Hombres</t>
  </si>
  <si>
    <t>Porcentaje</t>
  </si>
  <si>
    <t>Rangoaños</t>
  </si>
  <si>
    <t>De 18 a 25 años</t>
  </si>
  <si>
    <t>De 26 a 35 años</t>
  </si>
  <si>
    <t>De 36 a 50 años</t>
  </si>
  <si>
    <t>De 51 a 64 años</t>
  </si>
  <si>
    <t>Cantidad de personas</t>
  </si>
  <si>
    <t>Población de 18 años y más (proyección INEC)</t>
  </si>
  <si>
    <t>% de la población con certificado o firma digital</t>
  </si>
  <si>
    <t xml:space="preserve">SINPE. Solicitudes de Certificado Digital por Año según Entidad
</t>
  </si>
  <si>
    <t>Banca Digital. Operaciones Liquidadas por Año</t>
  </si>
  <si>
    <t>Banca digital (transacciones de crédito y débito interbancarias e intrabancarias)</t>
  </si>
  <si>
    <t xml:space="preserve">Compensación y Liquidación de Cheques (CLC) </t>
  </si>
  <si>
    <t>Firma Digital</t>
  </si>
  <si>
    <t xml:space="preserve">SINPE: Distribución porcentual de la cantidad de transacciones liquidadas por servicio de movilización interbancaria de fondos entre cuentas de terceros por moneda. </t>
  </si>
  <si>
    <t>SINPE. Valor de transacciones enviadas y recibidas en los servicios de movilización interbancaria de fondos entre cuentas de terceros por sector según servicio</t>
  </si>
  <si>
    <t>SINPE: Cantidad de transacciones enviadas y recibidas en los servicios de movilización interbancaria de fondos entre cuentas de terceros por sector según servicio</t>
  </si>
  <si>
    <r>
      <t>1/ Incluye transacciones realizadas a trav</t>
    </r>
    <r>
      <rPr>
        <b/>
        <sz val="9"/>
        <color theme="1"/>
        <rFont val="Arial"/>
        <family val="2"/>
      </rPr>
      <t>és de banca por internet, banca móvil y celular y sucursal telefónica, intra e interbancarias</t>
    </r>
  </si>
  <si>
    <t>De 65 o más</t>
  </si>
  <si>
    <t/>
  </si>
  <si>
    <t>1/ Liquidación ATH, Traspaso Entre Operadoras (TEO) y la Liquidación de Visa, Mastercard y American Express</t>
  </si>
  <si>
    <r>
      <t>Fuente:</t>
    </r>
    <r>
      <rPr>
        <sz val="9"/>
        <rFont val="Arial"/>
        <family val="2"/>
      </rPr>
      <t xml:space="preserve"> Banco Central de Costa Rica.</t>
    </r>
  </si>
  <si>
    <r>
      <t xml:space="preserve">Fuente: </t>
    </r>
    <r>
      <rPr>
        <sz val="9"/>
        <rFont val="Arial"/>
        <family val="2"/>
      </rPr>
      <t>Banco Central de Costa Rica con información suministrada por los bancos.</t>
    </r>
  </si>
  <si>
    <t>Fuente: Banco Central de Costa Rica con información suministrada por entidades financieras.</t>
  </si>
  <si>
    <r>
      <t xml:space="preserve">Fuente: </t>
    </r>
    <r>
      <rPr>
        <sz val="9"/>
        <rFont val="Arial"/>
        <family val="2"/>
      </rPr>
      <t xml:space="preserve">Banco Central de Costa Rica. </t>
    </r>
  </si>
  <si>
    <r>
      <t xml:space="preserve">Fuente: </t>
    </r>
    <r>
      <rPr>
        <sz val="9"/>
        <rFont val="Arial"/>
        <family val="2"/>
      </rPr>
      <t>Banco Central de Costa Rica.</t>
    </r>
  </si>
  <si>
    <t>Fuente: Banco Central de Costa Rica.</t>
  </si>
  <si>
    <t>Población de 18 años y más 2023</t>
  </si>
  <si>
    <t>Cantidad de entidades asociadas al SINPE por sector y servicio (al 31 de diciembre del 2024).</t>
  </si>
  <si>
    <t>Relación entre el volumen de actividad del SINPE y el PIB. Período 2000-2024.</t>
  </si>
  <si>
    <t>Costa Rica. Relación entre el valor de las transacciones liquidadas en SINPE y el Producto Interno Bruto (PIB). Período 2000-2024.</t>
  </si>
  <si>
    <t>SINPE. Evolución de cantidad de las transacciones liquidadas por servicio según moneda. Período 2000-2024.</t>
  </si>
  <si>
    <t>SINPE. Evolución de cantidad  y valor de las transacciones liquidadas. Período 2000-2024.</t>
  </si>
  <si>
    <t>SINPE. Cantidad de Transacciones Liquidadas en servicios de movilización de fondos entre cuentas de terceros. Período 2000-2024.</t>
  </si>
  <si>
    <t>SINPE. Cantidad de Transacciones Liquidadas en servicios de movilización de fondos entre cuentas de terceros (Sin SINPE Móvil). Período 2000-2024.</t>
  </si>
  <si>
    <t>SINPE. Evolución del valor de las transacciones liquidadas por servicio según moneda. Período 2000-2024.</t>
  </si>
  <si>
    <t>SINPE. Valor de las transacciones liquidadas según moneda. Período 2000-2024.</t>
  </si>
  <si>
    <t>SINPE. Valor de Transacciones Liquidadas en servicios de movilización interbancaria de fondos entre cuentas de terceros. Período 2000-2024.</t>
  </si>
  <si>
    <t>Distribución porcentual de la cantidad y el valor de transacciones liquidadas en servicios de movilización interbancaria de fondos (Período 2000-2024).</t>
  </si>
  <si>
    <t>SINPE. Distribución porcentual de la cantidad de transacciones liquidadas en servicios de movilización de fondos entre cuentas de terceros (Período 2000-2024).</t>
  </si>
  <si>
    <t>SINPE. Distribución porcentual del valor de las transacciones liquidadas en servicios de movilización de fondos entre cuentas de terceros (Período 2000-2024).</t>
  </si>
  <si>
    <t>SINPE. Evolución anual de la cantidad y valor liquidado en el servicio Pagos Inmediatos (PIN) (Período 2008-2024).</t>
  </si>
  <si>
    <t>SINPE. Evolución anual de la cantidad y valor liquidado en el servicio Débito en Tiempo Real (DTR) (Período 2005-2024).</t>
  </si>
  <si>
    <t>SINPE. Evolución anual de la cantidad y valor liquidado en el servicio Créditos Directos (CCD) (Período 2001-2024).</t>
  </si>
  <si>
    <t>SINPE. Evolución anual de la cantidad y valor liquidado en el servicio Débitos Directos (CDD) (Período 2001-2024).</t>
  </si>
  <si>
    <t>SINPE. Evolución anual de la cantidad y valor liquidado del servicio SINPE Móvil (SM). (Período 2015-2024).</t>
  </si>
  <si>
    <t>SINPE. Cantidad de transacciones enviadas y recibidas en los servicios de movilización interbancaria de fondos por sector según servicio  (Período 2024).</t>
  </si>
  <si>
    <t>SINPE. Valor de las transacciones enviadas y recibidas en los servicios de movilización interbancaria de fondos por sector según servicio (Período 2024).</t>
  </si>
  <si>
    <t>Banca Digital. Operaciones Liquidadas Por Año. Período 2013-2024.</t>
  </si>
  <si>
    <t>Banca Digital. Evolución Anual de la Cantidad y Valor de las Transacciones Liquidadas. Período 2013-2024.</t>
  </si>
  <si>
    <t>SINPE. Evolución anual de la cantidad y valor liquidado en el servicio Compensación y Liquidación de Cheques (CLC) (Período 2009 - 2024).</t>
  </si>
  <si>
    <t>SINPE. Solicitudes de Certificado Digital por Año según Entidad (Período 2009-2024).</t>
  </si>
  <si>
    <t>Costa Rica. Cantidad de Certificados Digitales Emitidos por Año (Período 2009 - 2024).</t>
  </si>
  <si>
    <t>Firma Digital. Emisión de Certificados y Personas Usuarias (Al 31 de Diciembre de 2024).</t>
  </si>
  <si>
    <t>Firma Digital. Emisión de Certificados por Tipo (Al 31 de Diciembre de 2024).</t>
  </si>
  <si>
    <t>Firma Digital. Vigencia de Certificados Emitidos (Al 31 de Diciembre de 2024).</t>
  </si>
  <si>
    <t>Firma Digital. Distribución de Usuarios Activos por Sexo (Al 31 de Diciembre de 2024).</t>
  </si>
  <si>
    <t>Firma Digital. Distribución de Usuarios Activos por Grupo de Edad (Al 31 de Diciembre de 2024).</t>
  </si>
  <si>
    <t>Estadísticas - Sistemas de Pagos por transferencia electrónica 2024.</t>
  </si>
  <si>
    <t>Periodo 2000 - 2024</t>
  </si>
  <si>
    <t>2/ PIB en colones corrientes a precios de mercado. Cifras preliminares a partir del 2023 y 2024.</t>
  </si>
  <si>
    <t>Periodo 2000-2024</t>
  </si>
  <si>
    <t>Periodo 2013 - 2024</t>
  </si>
  <si>
    <t>El BCCR acopia información anual de la actividad provista por las entidades financieras. Producto de un trabajo detallado, en el 2023 se revisó el historial de transacciones reportadas y se solicitó a distintas entidades la verificación de los datos, por lo que las estadísticas anuales publicadas para años anteriores han sufrido modificaciones. Datos preliminares para los años 2023 y 2024.</t>
  </si>
  <si>
    <t>Periodo 2009 - 2024</t>
  </si>
  <si>
    <t>Período 2009 - 2024</t>
  </si>
  <si>
    <t>Periodo 2009-2024</t>
  </si>
  <si>
    <t>-Al 31 de diciembre del 2024-</t>
  </si>
  <si>
    <t>Periodo 2024</t>
  </si>
  <si>
    <t>5/ PIB en colones corrientes a precios de mercado. Cifras preliminares para los años 2023 y 2024.</t>
  </si>
  <si>
    <t>5/ La serie de datos de población fue actualizada por el INEC en ocasión del censo de población. La población vigente corresponde a las nuevas proyecciones de población.  INEC-Costa Rica. Estimaciones y proyecciones nacionales de población 1950 - 2100, julio 2024.</t>
  </si>
  <si>
    <t>6/ La serie de datos de población fue actualizada por el INEC en ocasión del censo de población. La población vigente corresponde a las nuevas proyecciones de población.  INEC-Costa Rica. Estimaciones y proyecciones nacionales de población 1950 - 2100, julio 2024.</t>
  </si>
  <si>
    <t>Cantidad de operaciones per-cápita</t>
  </si>
  <si>
    <t>Bancarización</t>
  </si>
  <si>
    <t>Periodo 2020-2024</t>
  </si>
  <si>
    <t>Gráfico 10.1</t>
  </si>
  <si>
    <t>Costa Rica: Porcentaje de bancarización de las personas de 15 años o más</t>
  </si>
  <si>
    <t>Costa Rica: Porcentaje de bancarización de las personas de 15 años o más. (Periodo 2020-2024)</t>
  </si>
  <si>
    <r>
      <t xml:space="preserve">Fuente: </t>
    </r>
    <r>
      <rPr>
        <sz val="14"/>
        <rFont val="Arial"/>
        <family val="2"/>
      </rPr>
      <t>Banco Central de Costa Rica. La serie de datos de población fue actualizada por el INEC en ocasión del censo de población. La población vigente corresponde a las nuevas proyecciones de población.  INEC-Costa Rica. Estimaciones y proyecciones nacionales de población 1950 - 2100, julio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</si>
</sst>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0.0"/>
    <numFmt numFmtId="167" formatCode="0.0"/>
    <numFmt numFmtId="168" formatCode="##\ ###\ ##0.0"/>
    <numFmt numFmtId="169" formatCode="#,###"/>
    <numFmt numFmtId="170" formatCode="&quot;₡&quot;#,##0.0"/>
    <numFmt numFmtId="171" formatCode="###,###,###"/>
    <numFmt numFmtId="172" formatCode="&quot;₡&quot;#,##0.00"/>
    <numFmt numFmtId="173" formatCode="_-* #,##0_-;\-* #,##0_-;_-* &quot;-&quot;??_-;_-@_-"/>
  </numFmts>
  <fonts count="82" x14ac:knownFonts="1">
    <font>
      <sz val="11"/>
      <color theme="1"/>
      <name val="Arial"/>
      <family val="2"/>
      <scheme val="minor"/>
    </font>
    <font>
      <sz val="11"/>
      <color theme="1"/>
      <name val="Arial"/>
      <family val="2"/>
      <scheme val="minor"/>
    </font>
    <font>
      <b/>
      <sz val="11"/>
      <color theme="1"/>
      <name val="Arial"/>
      <family val="2"/>
      <scheme val="minor"/>
    </font>
    <font>
      <sz val="10"/>
      <color rgb="FF000000"/>
      <name val="Arial"/>
      <family val="2"/>
    </font>
    <font>
      <sz val="10"/>
      <color theme="1"/>
      <name val="Arial"/>
      <family val="2"/>
    </font>
    <font>
      <b/>
      <sz val="10"/>
      <color rgb="FF000000"/>
      <name val="Arial"/>
      <family val="2"/>
    </font>
    <font>
      <b/>
      <sz val="10"/>
      <color theme="1"/>
      <name val="Arial"/>
      <family val="2"/>
    </font>
    <font>
      <sz val="10"/>
      <name val="Arial"/>
      <family val="2"/>
    </font>
    <font>
      <sz val="11"/>
      <color theme="1"/>
      <name val="Arial Black"/>
      <family val="2"/>
    </font>
    <font>
      <u/>
      <sz val="11"/>
      <color theme="10"/>
      <name val="Arial"/>
      <family val="2"/>
      <scheme val="minor"/>
    </font>
    <font>
      <sz val="12"/>
      <color theme="1"/>
      <name val="Arial"/>
      <family val="2"/>
      <scheme val="minor"/>
    </font>
    <font>
      <b/>
      <sz val="10"/>
      <color theme="0"/>
      <name val="Arial"/>
      <family val="2"/>
    </font>
    <font>
      <b/>
      <sz val="11"/>
      <color theme="0"/>
      <name val="Arial"/>
      <family val="2"/>
    </font>
    <font>
      <b/>
      <sz val="11"/>
      <color theme="1"/>
      <name val="Arial"/>
      <family val="2"/>
    </font>
    <font>
      <sz val="9"/>
      <color rgb="FF000000"/>
      <name val="Arial"/>
      <family val="2"/>
    </font>
    <font>
      <sz val="11"/>
      <name val="Arial"/>
      <family val="2"/>
      <scheme val="minor"/>
    </font>
    <font>
      <b/>
      <sz val="11"/>
      <color rgb="FF000000"/>
      <name val="Arial"/>
      <family val="2"/>
    </font>
    <font>
      <b/>
      <vertAlign val="superscript"/>
      <sz val="11"/>
      <color theme="1"/>
      <name val="Arial"/>
      <family val="2"/>
    </font>
    <font>
      <b/>
      <vertAlign val="superscript"/>
      <sz val="11"/>
      <color theme="0"/>
      <name val="Arial"/>
      <family val="2"/>
    </font>
    <font>
      <b/>
      <sz val="9"/>
      <color rgb="FF000000"/>
      <name val="Arial"/>
      <family val="2"/>
    </font>
    <font>
      <b/>
      <sz val="9"/>
      <color indexed="8"/>
      <name val="Arial"/>
      <family val="2"/>
    </font>
    <font>
      <b/>
      <sz val="11"/>
      <name val="Arial"/>
      <family val="2"/>
    </font>
    <font>
      <b/>
      <sz val="12"/>
      <color rgb="FF000000"/>
      <name val="Arial"/>
      <family val="2"/>
    </font>
    <font>
      <b/>
      <sz val="14"/>
      <color rgb="FF000000"/>
      <name val="Arial"/>
      <family val="2"/>
    </font>
    <font>
      <sz val="11"/>
      <color theme="0"/>
      <name val="Arial"/>
      <family val="2"/>
      <scheme val="minor"/>
    </font>
    <font>
      <b/>
      <sz val="12"/>
      <color theme="0"/>
      <name val="Arial"/>
      <family val="2"/>
    </font>
    <font>
      <b/>
      <sz val="10"/>
      <color theme="1"/>
      <name val="Calibri"/>
      <family val="2"/>
    </font>
    <font>
      <sz val="11"/>
      <color theme="4" tint="-0.249977111117893"/>
      <name val="Arial Black"/>
      <family val="2"/>
    </font>
    <font>
      <sz val="11"/>
      <color theme="0"/>
      <name val="Arial Black"/>
      <family val="2"/>
    </font>
    <font>
      <sz val="14"/>
      <color theme="0"/>
      <name val="Arial Black"/>
      <family val="2"/>
    </font>
    <font>
      <b/>
      <sz val="14"/>
      <color theme="3"/>
      <name val="Arial"/>
      <family val="2"/>
      <scheme val="major"/>
    </font>
    <font>
      <b/>
      <sz val="10"/>
      <color rgb="FF000000"/>
      <name val="Arial"/>
      <family val="2"/>
      <scheme val="major"/>
    </font>
    <font>
      <b/>
      <sz val="14"/>
      <color theme="0"/>
      <name val="Arial"/>
      <family val="2"/>
    </font>
    <font>
      <sz val="11"/>
      <color rgb="FFFF0000"/>
      <name val="Arial"/>
      <family val="2"/>
      <scheme val="minor"/>
    </font>
    <font>
      <b/>
      <sz val="14"/>
      <name val="Arial"/>
      <family val="2"/>
      <scheme val="minor"/>
    </font>
    <font>
      <sz val="11"/>
      <color rgb="FFFF0000"/>
      <name val="Arial Black"/>
      <family val="2"/>
    </font>
    <font>
      <u/>
      <sz val="11"/>
      <color rgb="FFFF0000"/>
      <name val="Arial"/>
      <family val="2"/>
      <scheme val="minor"/>
    </font>
    <font>
      <u/>
      <sz val="11"/>
      <color rgb="FF336699"/>
      <name val="Arial"/>
      <family val="2"/>
      <scheme val="minor"/>
    </font>
    <font>
      <b/>
      <sz val="14"/>
      <color theme="3"/>
      <name val="Arial"/>
      <family val="2"/>
    </font>
    <font>
      <i/>
      <sz val="11"/>
      <color theme="4" tint="-0.499984740745262"/>
      <name val="Arial"/>
      <family val="2"/>
      <scheme val="minor"/>
    </font>
    <font>
      <b/>
      <sz val="16"/>
      <color theme="3"/>
      <name val="Arial"/>
      <family val="2"/>
      <scheme val="major"/>
    </font>
    <font>
      <b/>
      <sz val="16"/>
      <color rgb="FF000000"/>
      <name val="Arial"/>
      <family val="2"/>
    </font>
    <font>
      <sz val="8"/>
      <name val="Arial"/>
      <family val="2"/>
      <scheme val="minor"/>
    </font>
    <font>
      <b/>
      <vertAlign val="superscript"/>
      <sz val="10"/>
      <color theme="0"/>
      <name val="Arial"/>
      <family val="2"/>
    </font>
    <font>
      <sz val="11"/>
      <color theme="1"/>
      <name val="Arial"/>
      <family val="2"/>
    </font>
    <font>
      <b/>
      <sz val="14"/>
      <color rgb="FF000000"/>
      <name val="Arial"/>
      <family val="2"/>
      <scheme val="major"/>
    </font>
    <font>
      <sz val="10"/>
      <color theme="1"/>
      <name val="Arial"/>
      <family val="2"/>
      <scheme val="major"/>
    </font>
    <font>
      <b/>
      <sz val="12"/>
      <color rgb="FF000000"/>
      <name val="Arial"/>
      <family val="2"/>
      <scheme val="major"/>
    </font>
    <font>
      <b/>
      <sz val="11"/>
      <color theme="0"/>
      <name val="Arial"/>
      <family val="2"/>
      <scheme val="major"/>
    </font>
    <font>
      <b/>
      <sz val="11"/>
      <color rgb="FF000000"/>
      <name val="Arial"/>
      <family val="2"/>
      <scheme val="major"/>
    </font>
    <font>
      <b/>
      <sz val="9"/>
      <color theme="1"/>
      <name val="Arial"/>
      <family val="2"/>
      <scheme val="major"/>
    </font>
    <font>
      <b/>
      <sz val="9"/>
      <color theme="1"/>
      <name val="Arial"/>
      <family val="2"/>
    </font>
    <font>
      <b/>
      <sz val="10"/>
      <name val="Arial"/>
      <family val="2"/>
      <scheme val="major"/>
    </font>
    <font>
      <b/>
      <sz val="10"/>
      <color theme="1"/>
      <name val="Arial"/>
      <family val="2"/>
      <scheme val="major"/>
    </font>
    <font>
      <sz val="10"/>
      <color theme="1"/>
      <name val="Franklin Gothic Book"/>
      <family val="2"/>
    </font>
    <font>
      <b/>
      <u/>
      <sz val="11"/>
      <color theme="0"/>
      <name val="Arial"/>
      <family val="2"/>
      <scheme val="major"/>
    </font>
    <font>
      <sz val="11"/>
      <name val="Arial"/>
      <family val="2"/>
    </font>
    <font>
      <sz val="12"/>
      <color theme="1"/>
      <name val="Arial"/>
      <family val="2"/>
    </font>
    <font>
      <b/>
      <sz val="12"/>
      <color theme="1"/>
      <name val="Arial"/>
      <family val="2"/>
    </font>
    <font>
      <sz val="9"/>
      <color rgb="FF000000"/>
      <name val="Arial"/>
      <family val="2"/>
      <scheme val="minor"/>
    </font>
    <font>
      <sz val="9"/>
      <color theme="1"/>
      <name val="Arial"/>
      <family val="2"/>
      <scheme val="minor"/>
    </font>
    <font>
      <sz val="9"/>
      <name val="Arial"/>
      <family val="2"/>
      <scheme val="minor"/>
    </font>
    <font>
      <sz val="10"/>
      <color theme="0"/>
      <name val="Arial"/>
      <family val="2"/>
    </font>
    <font>
      <b/>
      <u/>
      <sz val="11"/>
      <color rgb="FF002060"/>
      <name val="Arial"/>
      <family val="2"/>
      <scheme val="minor"/>
    </font>
    <font>
      <b/>
      <u/>
      <sz val="10"/>
      <color rgb="FF002060"/>
      <name val="Arial"/>
      <family val="2"/>
      <scheme val="minor"/>
    </font>
    <font>
      <sz val="11"/>
      <name val="Calibri"/>
      <family val="2"/>
    </font>
    <font>
      <b/>
      <sz val="11"/>
      <name val="Calibri"/>
      <family val="2"/>
    </font>
    <font>
      <sz val="11"/>
      <name val="Calibri"/>
      <family val="2"/>
    </font>
    <font>
      <b/>
      <sz val="14"/>
      <color theme="1"/>
      <name val="Arial"/>
      <family val="2"/>
    </font>
    <font>
      <sz val="9"/>
      <color theme="1"/>
      <name val="Arial"/>
      <family val="2"/>
    </font>
    <font>
      <b/>
      <sz val="9"/>
      <color rgb="FFFF0000"/>
      <name val="Arial"/>
      <family val="2"/>
    </font>
    <font>
      <b/>
      <sz val="9"/>
      <name val="Arial"/>
      <family val="2"/>
    </font>
    <font>
      <sz val="9"/>
      <name val="Arial"/>
      <family val="2"/>
    </font>
    <font>
      <b/>
      <sz val="9"/>
      <name val="Arial"/>
      <family val="2"/>
      <scheme val="major"/>
    </font>
    <font>
      <sz val="9"/>
      <name val="Arial"/>
      <family val="2"/>
      <scheme val="major"/>
    </font>
    <font>
      <b/>
      <sz val="12"/>
      <name val="Arial"/>
      <family val="2"/>
    </font>
    <font>
      <b/>
      <sz val="14"/>
      <name val="Arial"/>
      <family val="2"/>
    </font>
    <font>
      <b/>
      <sz val="10"/>
      <name val="Arial"/>
      <family val="2"/>
    </font>
    <font>
      <sz val="12"/>
      <name val="Arial"/>
      <family val="2"/>
    </font>
    <font>
      <b/>
      <sz val="16"/>
      <color theme="1"/>
      <name val="Arial"/>
      <family val="2"/>
      <scheme val="minor"/>
    </font>
    <font>
      <b/>
      <sz val="18"/>
      <color theme="1"/>
      <name val="Arial"/>
      <family val="2"/>
      <scheme val="minor"/>
    </font>
    <font>
      <sz val="14"/>
      <name val="Arial"/>
      <family val="2"/>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EF8FD"/>
        <bgColor indexed="64"/>
      </patternFill>
    </fill>
    <fill>
      <patternFill patternType="solid">
        <fgColor rgb="FF33669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356699"/>
        <bgColor indexed="64"/>
      </patternFill>
    </fill>
    <fill>
      <patternFill patternType="solid">
        <fgColor theme="9"/>
        <bgColor indexed="64"/>
      </patternFill>
    </fill>
    <fill>
      <patternFill patternType="solid">
        <fgColor theme="2"/>
        <bgColor indexed="64"/>
      </patternFill>
    </fill>
    <fill>
      <patternFill patternType="solid">
        <fgColor theme="4" tint="-0.249977111117893"/>
        <bgColor indexed="64"/>
      </patternFill>
    </fill>
    <fill>
      <patternFill patternType="solid">
        <fgColor rgb="FFD8E7F3"/>
        <bgColor indexed="64"/>
      </patternFill>
    </fill>
    <fill>
      <patternFill patternType="solid">
        <fgColor theme="5" tint="0.59999389629810485"/>
        <bgColor indexed="64"/>
      </patternFill>
    </fill>
    <fill>
      <patternFill patternType="solid">
        <fgColor rgb="FFFFFF00"/>
        <bgColor indexed="64"/>
      </patternFill>
    </fill>
  </fills>
  <borders count="18">
    <border>
      <left/>
      <right/>
      <top/>
      <bottom/>
      <diagonal/>
    </border>
    <border>
      <left/>
      <right/>
      <top/>
      <bottom style="thin">
        <color theme="0"/>
      </bottom>
      <diagonal/>
    </border>
    <border>
      <left style="medium">
        <color theme="3"/>
      </left>
      <right/>
      <top style="medium">
        <color theme="3"/>
      </top>
      <bottom/>
      <diagonal/>
    </border>
    <border>
      <left/>
      <right/>
      <top style="medium">
        <color theme="3"/>
      </top>
      <bottom/>
      <diagonal/>
    </border>
    <border>
      <left style="medium">
        <color theme="3"/>
      </left>
      <right/>
      <top/>
      <bottom style="medium">
        <color theme="3"/>
      </bottom>
      <diagonal/>
    </border>
    <border>
      <left/>
      <right/>
      <top/>
      <bottom style="medium">
        <color theme="3"/>
      </bottom>
      <diagonal/>
    </border>
    <border>
      <left/>
      <right/>
      <top style="medium">
        <color indexed="64"/>
      </top>
      <bottom/>
      <diagonal/>
    </border>
    <border>
      <left/>
      <right/>
      <top/>
      <bottom style="medium">
        <color indexed="64"/>
      </bottom>
      <diagonal/>
    </border>
    <border>
      <left/>
      <right/>
      <top style="medium">
        <color auto="1"/>
      </top>
      <bottom style="medium">
        <color auto="1"/>
      </bottom>
      <diagonal/>
    </border>
    <border>
      <left/>
      <right/>
      <top/>
      <bottom style="double">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7" fillId="0" borderId="0"/>
    <xf numFmtId="0" fontId="1" fillId="0" borderId="0"/>
    <xf numFmtId="0" fontId="65" fillId="0" borderId="0"/>
    <xf numFmtId="0" fontId="65" fillId="0" borderId="0"/>
    <xf numFmtId="0" fontId="67" fillId="0" borderId="0"/>
    <xf numFmtId="43" fontId="1" fillId="0" borderId="0" applyFont="0" applyFill="0" applyBorder="0" applyAlignment="0" applyProtection="0"/>
  </cellStyleXfs>
  <cellXfs count="315">
    <xf numFmtId="0" fontId="0" fillId="0" borderId="0" xfId="0"/>
    <xf numFmtId="0" fontId="4" fillId="0" borderId="0" xfId="0" applyFont="1"/>
    <xf numFmtId="0" fontId="4" fillId="0" borderId="0" xfId="0" applyFont="1" applyAlignment="1">
      <alignment vertical="center"/>
    </xf>
    <xf numFmtId="168" fontId="3" fillId="2" borderId="0" xfId="0" applyNumberFormat="1" applyFont="1" applyFill="1" applyAlignment="1">
      <alignment horizontal="right" vertical="center" wrapText="1"/>
    </xf>
    <xf numFmtId="0" fontId="3" fillId="2" borderId="0" xfId="0" applyFont="1" applyFill="1" applyAlignment="1">
      <alignment horizontal="left" vertical="center" wrapText="1"/>
    </xf>
    <xf numFmtId="0" fontId="3" fillId="4" borderId="0" xfId="0" applyFont="1" applyFill="1" applyAlignment="1">
      <alignment horizontal="left" vertical="center" wrapText="1"/>
    </xf>
    <xf numFmtId="0" fontId="4" fillId="4" borderId="0" xfId="0" applyFont="1" applyFill="1" applyAlignment="1">
      <alignment horizontal="left" vertical="center"/>
    </xf>
    <xf numFmtId="0" fontId="7" fillId="6" borderId="0" xfId="0" applyFont="1" applyFill="1" applyAlignment="1">
      <alignment horizontal="left" vertical="center"/>
    </xf>
    <xf numFmtId="0" fontId="2" fillId="0" borderId="0" xfId="0" applyFont="1"/>
    <xf numFmtId="0" fontId="15" fillId="0" borderId="0" xfId="0" applyFont="1"/>
    <xf numFmtId="0" fontId="11" fillId="5" borderId="0" xfId="0" applyFont="1" applyFill="1" applyAlignment="1">
      <alignment horizontal="center" vertical="center" wrapText="1"/>
    </xf>
    <xf numFmtId="166" fontId="11" fillId="5" borderId="0" xfId="0" applyNumberFormat="1" applyFont="1" applyFill="1" applyAlignment="1">
      <alignment horizontal="center" vertical="center" wrapText="1"/>
    </xf>
    <xf numFmtId="0" fontId="3" fillId="4" borderId="0" xfId="0" applyFont="1" applyFill="1" applyAlignment="1">
      <alignment horizontal="center" vertical="center" wrapText="1"/>
    </xf>
    <xf numFmtId="0" fontId="4" fillId="6" borderId="0" xfId="0" applyFont="1" applyFill="1" applyAlignment="1">
      <alignment horizontal="center" vertical="center"/>
    </xf>
    <xf numFmtId="0" fontId="11" fillId="5" borderId="0" xfId="0" applyFont="1" applyFill="1" applyAlignment="1">
      <alignment horizontal="left" vertical="center" wrapText="1"/>
    </xf>
    <xf numFmtId="3" fontId="11" fillId="5" borderId="0" xfId="0" applyNumberFormat="1" applyFont="1" applyFill="1" applyAlignment="1">
      <alignment horizontal="right" vertical="center" wrapText="1" indent="1"/>
    </xf>
    <xf numFmtId="166" fontId="11" fillId="5" borderId="0" xfId="0" applyNumberFormat="1" applyFont="1" applyFill="1" applyAlignment="1">
      <alignment horizontal="left" vertical="center" wrapText="1"/>
    </xf>
    <xf numFmtId="3" fontId="25" fillId="5" borderId="0" xfId="0" applyNumberFormat="1" applyFont="1" applyFill="1" applyAlignment="1">
      <alignment vertical="center" wrapText="1"/>
    </xf>
    <xf numFmtId="4" fontId="25" fillId="5" borderId="0" xfId="0" applyNumberFormat="1" applyFont="1" applyFill="1" applyAlignment="1">
      <alignment horizontal="center" vertical="center" wrapText="1"/>
    </xf>
    <xf numFmtId="0" fontId="0" fillId="0" borderId="0" xfId="0" applyProtection="1">
      <protection locked="0"/>
    </xf>
    <xf numFmtId="0" fontId="16" fillId="4" borderId="0" xfId="0" applyFont="1" applyFill="1" applyAlignment="1" applyProtection="1">
      <alignment horizontal="justify" vertical="center" wrapText="1"/>
      <protection locked="0"/>
    </xf>
    <xf numFmtId="3" fontId="16" fillId="4" borderId="0" xfId="0" applyNumberFormat="1" applyFont="1" applyFill="1" applyAlignment="1" applyProtection="1">
      <alignment horizontal="justify" vertical="center" wrapText="1"/>
      <protection locked="0"/>
    </xf>
    <xf numFmtId="3" fontId="16" fillId="4" borderId="0" xfId="0" applyNumberFormat="1" applyFont="1" applyFill="1" applyAlignment="1" applyProtection="1">
      <alignment horizontal="right" vertical="center" wrapText="1"/>
      <protection locked="0"/>
    </xf>
    <xf numFmtId="0" fontId="3" fillId="4" borderId="0" xfId="0" applyFont="1" applyFill="1" applyAlignment="1" applyProtection="1">
      <alignment horizontal="left" vertical="center" wrapText="1"/>
      <protection locked="0"/>
    </xf>
    <xf numFmtId="3" fontId="3" fillId="4" borderId="0" xfId="0" applyNumberFormat="1" applyFont="1" applyFill="1" applyAlignment="1" applyProtection="1">
      <alignment horizontal="justify" vertical="center" wrapText="1"/>
      <protection locked="0"/>
    </xf>
    <xf numFmtId="3" fontId="3" fillId="4" borderId="0" xfId="0" applyNumberFormat="1" applyFont="1" applyFill="1" applyAlignment="1" applyProtection="1">
      <alignment horizontal="right" vertical="center" wrapText="1"/>
      <protection locked="0"/>
    </xf>
    <xf numFmtId="0" fontId="21" fillId="6" borderId="0" xfId="0" applyFont="1" applyFill="1" applyAlignment="1" applyProtection="1">
      <alignment vertical="center"/>
      <protection locked="0"/>
    </xf>
    <xf numFmtId="3" fontId="13" fillId="6" borderId="0" xfId="0" applyNumberFormat="1" applyFont="1" applyFill="1" applyAlignment="1" applyProtection="1">
      <alignment vertical="center"/>
      <protection locked="0"/>
    </xf>
    <xf numFmtId="0" fontId="7" fillId="6" borderId="0" xfId="0" applyFont="1" applyFill="1" applyAlignment="1" applyProtection="1">
      <alignment horizontal="left" vertical="center"/>
      <protection locked="0"/>
    </xf>
    <xf numFmtId="3" fontId="4" fillId="6" borderId="0" xfId="0" applyNumberFormat="1" applyFont="1" applyFill="1" applyAlignment="1" applyProtection="1">
      <alignment vertical="center"/>
      <protection locked="0"/>
    </xf>
    <xf numFmtId="0" fontId="21" fillId="4" borderId="0" xfId="0" applyFont="1" applyFill="1" applyAlignment="1" applyProtection="1">
      <alignment vertical="center"/>
      <protection locked="0"/>
    </xf>
    <xf numFmtId="3" fontId="13" fillId="4" borderId="0" xfId="0" applyNumberFormat="1" applyFont="1" applyFill="1" applyAlignment="1" applyProtection="1">
      <alignment vertical="center"/>
      <protection locked="0"/>
    </xf>
    <xf numFmtId="0" fontId="4" fillId="4" borderId="0" xfId="0" applyFont="1" applyFill="1" applyAlignment="1" applyProtection="1">
      <alignment horizontal="left" vertical="center"/>
      <protection locked="0"/>
    </xf>
    <xf numFmtId="3" fontId="4" fillId="4" borderId="0" xfId="0" applyNumberFormat="1" applyFont="1" applyFill="1" applyAlignment="1" applyProtection="1">
      <alignment vertical="center"/>
      <protection locked="0"/>
    </xf>
    <xf numFmtId="0" fontId="13" fillId="4" borderId="0" xfId="0" applyFont="1" applyFill="1" applyAlignment="1" applyProtection="1">
      <alignment vertical="center"/>
      <protection locked="0"/>
    </xf>
    <xf numFmtId="0" fontId="7" fillId="6" borderId="0" xfId="0" applyFont="1" applyFill="1" applyAlignment="1" applyProtection="1">
      <alignment vertical="center"/>
      <protection locked="0"/>
    </xf>
    <xf numFmtId="4" fontId="12" fillId="5" borderId="8" xfId="0" applyNumberFormat="1" applyFont="1" applyFill="1" applyBorder="1" applyAlignment="1" applyProtection="1">
      <alignment horizontal="left" vertical="center" wrapText="1"/>
      <protection locked="0"/>
    </xf>
    <xf numFmtId="0" fontId="12" fillId="5" borderId="6" xfId="0" applyFont="1" applyFill="1" applyBorder="1" applyAlignment="1" applyProtection="1">
      <alignment horizontal="justify" vertical="center" wrapText="1"/>
      <protection locked="0"/>
    </xf>
    <xf numFmtId="3" fontId="12" fillId="5" borderId="6" xfId="0" applyNumberFormat="1" applyFont="1" applyFill="1" applyBorder="1" applyAlignment="1" applyProtection="1">
      <alignment vertical="center"/>
      <protection locked="0"/>
    </xf>
    <xf numFmtId="4" fontId="12" fillId="5" borderId="7" xfId="0" applyNumberFormat="1" applyFont="1" applyFill="1" applyBorder="1" applyAlignment="1" applyProtection="1">
      <alignment horizontal="left" vertical="center" wrapText="1"/>
      <protection locked="0"/>
    </xf>
    <xf numFmtId="9" fontId="12" fillId="5" borderId="7" xfId="2" applyFont="1" applyFill="1" applyBorder="1" applyAlignment="1" applyProtection="1">
      <alignment horizontal="right" vertical="center" wrapText="1"/>
      <protection locked="0"/>
    </xf>
    <xf numFmtId="0" fontId="13" fillId="4" borderId="0" xfId="0" applyFont="1" applyFill="1" applyAlignment="1" applyProtection="1">
      <alignment horizontal="left" vertical="center"/>
      <protection locked="0"/>
    </xf>
    <xf numFmtId="0" fontId="15" fillId="0" borderId="0" xfId="0" applyFont="1" applyProtection="1">
      <protection locked="0"/>
    </xf>
    <xf numFmtId="0" fontId="21" fillId="6" borderId="7" xfId="0" applyFont="1" applyFill="1" applyBorder="1" applyAlignment="1" applyProtection="1">
      <alignment horizontal="left" vertical="center"/>
      <protection locked="0"/>
    </xf>
    <xf numFmtId="166" fontId="13" fillId="6" borderId="7" xfId="0" applyNumberFormat="1" applyFont="1" applyFill="1" applyBorder="1" applyAlignment="1" applyProtection="1">
      <alignment vertical="center"/>
      <protection locked="0"/>
    </xf>
    <xf numFmtId="0" fontId="3" fillId="2" borderId="0" xfId="0" applyFont="1" applyFill="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3" fillId="4" borderId="0" xfId="0" applyFont="1" applyFill="1" applyAlignment="1" applyProtection="1">
      <alignment vertical="center" wrapText="1"/>
      <protection locked="0"/>
    </xf>
    <xf numFmtId="0" fontId="0" fillId="3" borderId="0" xfId="0" applyFill="1" applyProtection="1">
      <protection locked="0"/>
    </xf>
    <xf numFmtId="0" fontId="3" fillId="3" borderId="0" xfId="0" applyFont="1" applyFill="1" applyAlignment="1" applyProtection="1">
      <alignment horizontal="center" vertical="center" wrapText="1"/>
      <protection locked="0"/>
    </xf>
    <xf numFmtId="0" fontId="10" fillId="3" borderId="0" xfId="0" applyFont="1" applyFill="1" applyAlignment="1" applyProtection="1">
      <alignment horizontal="center"/>
      <protection locked="0"/>
    </xf>
    <xf numFmtId="166" fontId="13" fillId="6" borderId="0" xfId="0" applyNumberFormat="1" applyFont="1" applyFill="1" applyAlignment="1" applyProtection="1">
      <alignment vertical="center"/>
      <protection locked="0"/>
    </xf>
    <xf numFmtId="166" fontId="4" fillId="6" borderId="0" xfId="0" applyNumberFormat="1" applyFont="1" applyFill="1" applyAlignment="1" applyProtection="1">
      <alignment vertical="center"/>
      <protection locked="0"/>
    </xf>
    <xf numFmtId="166" fontId="13" fillId="4" borderId="0" xfId="0" applyNumberFormat="1" applyFont="1" applyFill="1" applyAlignment="1" applyProtection="1">
      <alignment vertical="center"/>
      <protection locked="0"/>
    </xf>
    <xf numFmtId="166" fontId="4" fillId="4" borderId="0" xfId="0" applyNumberFormat="1" applyFont="1" applyFill="1" applyAlignment="1" applyProtection="1">
      <alignment vertical="center"/>
      <protection locked="0"/>
    </xf>
    <xf numFmtId="166" fontId="21" fillId="6" borderId="0" xfId="0" applyNumberFormat="1" applyFont="1" applyFill="1" applyAlignment="1" applyProtection="1">
      <alignment vertical="center"/>
      <protection locked="0"/>
    </xf>
    <xf numFmtId="166" fontId="7" fillId="6" borderId="0" xfId="0" applyNumberFormat="1" applyFont="1" applyFill="1" applyAlignment="1" applyProtection="1">
      <alignment horizontal="left" vertical="center"/>
      <protection locked="0"/>
    </xf>
    <xf numFmtId="4" fontId="13" fillId="4" borderId="0" xfId="0" applyNumberFormat="1" applyFont="1" applyFill="1" applyAlignment="1" applyProtection="1">
      <alignment vertical="center"/>
      <protection locked="0"/>
    </xf>
    <xf numFmtId="4" fontId="4" fillId="4" borderId="0" xfId="0" applyNumberFormat="1" applyFont="1" applyFill="1" applyAlignment="1" applyProtection="1">
      <alignment vertical="center"/>
      <protection locked="0"/>
    </xf>
    <xf numFmtId="166" fontId="12" fillId="5" borderId="8" xfId="0" applyNumberFormat="1" applyFont="1" applyFill="1" applyBorder="1" applyAlignment="1" applyProtection="1">
      <alignment horizontal="left" vertical="center" wrapText="1"/>
      <protection locked="0"/>
    </xf>
    <xf numFmtId="4" fontId="12" fillId="5" borderId="2" xfId="0" applyNumberFormat="1" applyFont="1" applyFill="1" applyBorder="1" applyAlignment="1" applyProtection="1">
      <alignment horizontal="left" vertical="center" wrapText="1"/>
      <protection locked="0"/>
    </xf>
    <xf numFmtId="166" fontId="12" fillId="5" borderId="3" xfId="0" applyNumberFormat="1" applyFont="1" applyFill="1" applyBorder="1" applyAlignment="1" applyProtection="1">
      <alignment horizontal="right" vertical="center" wrapText="1"/>
      <protection locked="0"/>
    </xf>
    <xf numFmtId="4" fontId="12" fillId="5" borderId="4" xfId="0" applyNumberFormat="1" applyFont="1" applyFill="1" applyBorder="1" applyAlignment="1" applyProtection="1">
      <alignment horizontal="left" vertical="center" wrapText="1"/>
      <protection locked="0"/>
    </xf>
    <xf numFmtId="9" fontId="12" fillId="5" borderId="5" xfId="2" applyFont="1" applyFill="1" applyBorder="1" applyAlignment="1" applyProtection="1">
      <alignment horizontal="right" vertical="center" wrapText="1"/>
      <protection locked="0"/>
    </xf>
    <xf numFmtId="0" fontId="13" fillId="4" borderId="3" xfId="0" applyFont="1" applyFill="1" applyBorder="1" applyAlignment="1" applyProtection="1">
      <alignment horizontal="left" vertical="center"/>
      <protection locked="0"/>
    </xf>
    <xf numFmtId="166" fontId="13" fillId="4" borderId="3" xfId="0" applyNumberFormat="1" applyFont="1" applyFill="1" applyBorder="1" applyAlignment="1" applyProtection="1">
      <alignment horizontal="right" vertical="center"/>
      <protection locked="0"/>
    </xf>
    <xf numFmtId="3" fontId="13" fillId="6" borderId="0" xfId="0" applyNumberFormat="1" applyFont="1" applyFill="1" applyAlignment="1" applyProtection="1">
      <alignment horizontal="right" vertical="center"/>
      <protection locked="0"/>
    </xf>
    <xf numFmtId="0" fontId="13" fillId="4" borderId="5" xfId="0" applyFont="1" applyFill="1" applyBorder="1" applyAlignment="1" applyProtection="1">
      <alignment horizontal="left" vertical="center"/>
      <protection locked="0"/>
    </xf>
    <xf numFmtId="0" fontId="27" fillId="8" borderId="0" xfId="0" applyFont="1" applyFill="1" applyAlignment="1">
      <alignment horizontal="left" vertical="center"/>
    </xf>
    <xf numFmtId="0" fontId="27" fillId="8" borderId="0" xfId="0" applyFont="1" applyFill="1" applyAlignment="1">
      <alignment vertical="center"/>
    </xf>
    <xf numFmtId="0" fontId="33" fillId="8" borderId="0" xfId="0" applyFont="1" applyFill="1"/>
    <xf numFmtId="0" fontId="0" fillId="8" borderId="0" xfId="0" applyFill="1"/>
    <xf numFmtId="0" fontId="28" fillId="8" borderId="0" xfId="0" applyFont="1" applyFill="1" applyAlignment="1">
      <alignment horizontal="left" vertical="center"/>
    </xf>
    <xf numFmtId="0" fontId="28" fillId="8" borderId="0" xfId="0" applyFont="1" applyFill="1" applyAlignment="1">
      <alignment vertical="center"/>
    </xf>
    <xf numFmtId="0" fontId="24" fillId="8" borderId="0" xfId="0" applyFont="1" applyFill="1"/>
    <xf numFmtId="0" fontId="35" fillId="8" borderId="0" xfId="0" applyFont="1" applyFill="1" applyAlignment="1">
      <alignment vertical="center"/>
    </xf>
    <xf numFmtId="0" fontId="8" fillId="8" borderId="0" xfId="0" applyFont="1" applyFill="1" applyAlignment="1">
      <alignment vertical="center"/>
    </xf>
    <xf numFmtId="0" fontId="36" fillId="8" borderId="0" xfId="3" applyFont="1" applyFill="1" applyAlignment="1">
      <alignment vertical="center"/>
    </xf>
    <xf numFmtId="0" fontId="0" fillId="8" borderId="0" xfId="0" applyFill="1" applyAlignment="1">
      <alignment vertical="center"/>
    </xf>
    <xf numFmtId="0" fontId="0" fillId="8" borderId="0" xfId="0" applyFill="1" applyAlignment="1">
      <alignment vertical="center" wrapText="1"/>
    </xf>
    <xf numFmtId="0" fontId="37" fillId="8" borderId="0" xfId="3" applyFont="1" applyFill="1" applyAlignment="1">
      <alignment vertical="center"/>
    </xf>
    <xf numFmtId="0" fontId="20" fillId="2" borderId="0" xfId="0" applyFont="1" applyFill="1" applyAlignment="1" applyProtection="1">
      <alignment vertical="center" wrapText="1"/>
      <protection locked="0"/>
    </xf>
    <xf numFmtId="0" fontId="6" fillId="0" borderId="0" xfId="0" applyFont="1"/>
    <xf numFmtId="0" fontId="39" fillId="8" borderId="0" xfId="3" applyFont="1" applyFill="1" applyAlignment="1">
      <alignment vertical="center"/>
    </xf>
    <xf numFmtId="0" fontId="19" fillId="2" borderId="0" xfId="0" applyFont="1" applyFill="1" applyAlignment="1" applyProtection="1">
      <alignment horizontal="left" vertical="center" wrapText="1"/>
      <protection locked="0"/>
    </xf>
    <xf numFmtId="0" fontId="23" fillId="2" borderId="0" xfId="0" applyFont="1" applyFill="1" applyAlignment="1">
      <alignment horizontal="center" vertical="center" wrapText="1"/>
    </xf>
    <xf numFmtId="0" fontId="32" fillId="5" borderId="0" xfId="0" applyFont="1" applyFill="1" applyAlignment="1">
      <alignment horizontal="center" vertical="center" wrapText="1"/>
    </xf>
    <xf numFmtId="0" fontId="33" fillId="0" borderId="0" xfId="0" applyFont="1"/>
    <xf numFmtId="165" fontId="0" fillId="0" borderId="0" xfId="2" applyNumberFormat="1" applyFont="1" applyProtection="1">
      <protection locked="0"/>
    </xf>
    <xf numFmtId="0" fontId="3" fillId="2" borderId="0" xfId="0" applyFont="1" applyFill="1" applyAlignment="1" applyProtection="1">
      <alignment horizontal="center" vertical="center" wrapText="1"/>
      <protection locked="0"/>
    </xf>
    <xf numFmtId="0" fontId="31" fillId="2" borderId="0" xfId="0" applyFont="1" applyFill="1" applyAlignment="1" applyProtection="1">
      <alignment vertical="center" wrapText="1"/>
      <protection locked="0"/>
    </xf>
    <xf numFmtId="0" fontId="3" fillId="2" borderId="0" xfId="0" quotePrefix="1" applyFont="1" applyFill="1" applyAlignment="1">
      <alignment horizontal="center" vertical="center" wrapText="1"/>
    </xf>
    <xf numFmtId="3" fontId="21" fillId="4" borderId="0" xfId="0" applyNumberFormat="1" applyFont="1" applyFill="1" applyAlignment="1" applyProtection="1">
      <alignment vertical="center"/>
      <protection locked="0"/>
    </xf>
    <xf numFmtId="3" fontId="7" fillId="4" borderId="0" xfId="0" applyNumberFormat="1" applyFont="1" applyFill="1" applyAlignment="1" applyProtection="1">
      <alignment vertical="center"/>
      <protection locked="0"/>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9" fillId="8" borderId="0" xfId="3" applyFill="1" applyAlignment="1">
      <alignment vertical="center"/>
    </xf>
    <xf numFmtId="0" fontId="46" fillId="0" borderId="0" xfId="0" applyFont="1"/>
    <xf numFmtId="0" fontId="48" fillId="9" borderId="0" xfId="0" applyFont="1" applyFill="1" applyAlignment="1">
      <alignment horizontal="center" vertical="center"/>
    </xf>
    <xf numFmtId="0" fontId="46" fillId="0" borderId="0" xfId="0" applyFont="1" applyAlignment="1">
      <alignment horizontal="center"/>
    </xf>
    <xf numFmtId="166" fontId="13" fillId="10" borderId="0" xfId="0" applyNumberFormat="1" applyFont="1" applyFill="1" applyAlignment="1">
      <alignment horizontal="left" vertical="center" indent="1"/>
    </xf>
    <xf numFmtId="166" fontId="13" fillId="10" borderId="0" xfId="0" applyNumberFormat="1" applyFont="1" applyFill="1" applyAlignment="1">
      <alignment horizontal="right" vertical="center" indent="1"/>
    </xf>
    <xf numFmtId="166" fontId="44" fillId="6" borderId="0" xfId="0" applyNumberFormat="1" applyFont="1" applyFill="1" applyAlignment="1">
      <alignment horizontal="left" vertical="center" indent="1"/>
    </xf>
    <xf numFmtId="166" fontId="44" fillId="6" borderId="0" xfId="0" applyNumberFormat="1" applyFont="1" applyFill="1" applyAlignment="1">
      <alignment horizontal="right" vertical="center" indent="1"/>
    </xf>
    <xf numFmtId="166" fontId="44" fillId="4" borderId="0" xfId="0" applyNumberFormat="1" applyFont="1" applyFill="1" applyAlignment="1">
      <alignment horizontal="left" vertical="center" indent="1"/>
    </xf>
    <xf numFmtId="166" fontId="44" fillId="4" borderId="0" xfId="0" applyNumberFormat="1" applyFont="1" applyFill="1" applyAlignment="1">
      <alignment horizontal="right" vertical="center" indent="1"/>
    </xf>
    <xf numFmtId="170" fontId="13" fillId="10" borderId="0" xfId="0" applyNumberFormat="1" applyFont="1" applyFill="1" applyAlignment="1">
      <alignment horizontal="right" vertical="center" indent="1"/>
    </xf>
    <xf numFmtId="170" fontId="44" fillId="4" borderId="0" xfId="0" applyNumberFormat="1" applyFont="1" applyFill="1" applyAlignment="1">
      <alignment horizontal="right" vertical="center" indent="1"/>
    </xf>
    <xf numFmtId="9" fontId="46" fillId="0" borderId="0" xfId="2" applyFont="1"/>
    <xf numFmtId="9" fontId="46" fillId="0" borderId="0" xfId="0" applyNumberFormat="1" applyFont="1"/>
    <xf numFmtId="0" fontId="50" fillId="0" borderId="0" xfId="0" applyFont="1" applyAlignment="1">
      <alignment horizontal="left"/>
    </xf>
    <xf numFmtId="165" fontId="46" fillId="0" borderId="0" xfId="2" applyNumberFormat="1" applyFont="1"/>
    <xf numFmtId="0" fontId="46" fillId="0" borderId="0" xfId="0" applyFont="1" applyAlignment="1">
      <alignment horizontal="left"/>
    </xf>
    <xf numFmtId="0" fontId="52" fillId="0" borderId="0" xfId="0" applyFont="1" applyAlignment="1">
      <alignment horizontal="center" vertical="center" wrapText="1"/>
    </xf>
    <xf numFmtId="0" fontId="54" fillId="0" borderId="0" xfId="0" applyFont="1"/>
    <xf numFmtId="0" fontId="47" fillId="3" borderId="0" xfId="0" applyFont="1" applyFill="1" applyAlignment="1">
      <alignment vertical="center"/>
    </xf>
    <xf numFmtId="0" fontId="54" fillId="0" borderId="0" xfId="0" applyFont="1" applyAlignment="1">
      <alignment vertical="top"/>
    </xf>
    <xf numFmtId="0" fontId="55" fillId="9" borderId="0" xfId="0" applyFont="1" applyFill="1" applyAlignment="1">
      <alignment horizontal="center" vertical="center"/>
    </xf>
    <xf numFmtId="165" fontId="44" fillId="4" borderId="0" xfId="2" applyNumberFormat="1" applyFont="1" applyFill="1" applyAlignment="1">
      <alignment horizontal="right" vertical="center" indent="1"/>
    </xf>
    <xf numFmtId="167" fontId="13" fillId="10" borderId="0" xfId="0" applyNumberFormat="1" applyFont="1" applyFill="1" applyAlignment="1">
      <alignment horizontal="right" vertical="center" indent="1"/>
    </xf>
    <xf numFmtId="167" fontId="44" fillId="6" borderId="0" xfId="0" applyNumberFormat="1" applyFont="1" applyFill="1" applyAlignment="1">
      <alignment horizontal="right" vertical="center" indent="1"/>
    </xf>
    <xf numFmtId="167" fontId="44" fillId="4" borderId="0" xfId="0" applyNumberFormat="1" applyFont="1" applyFill="1" applyAlignment="1">
      <alignment horizontal="right" vertical="center" indent="1"/>
    </xf>
    <xf numFmtId="9" fontId="44" fillId="4" borderId="0" xfId="2" applyFont="1" applyFill="1" applyAlignment="1">
      <alignment horizontal="right" vertical="center" indent="1"/>
    </xf>
    <xf numFmtId="167" fontId="21" fillId="10" borderId="0" xfId="0" applyNumberFormat="1" applyFont="1" applyFill="1" applyAlignment="1">
      <alignment horizontal="right" vertical="center" indent="1"/>
    </xf>
    <xf numFmtId="165" fontId="44" fillId="6" borderId="0" xfId="2" applyNumberFormat="1" applyFont="1" applyFill="1" applyAlignment="1">
      <alignment horizontal="right" vertical="center" indent="1"/>
    </xf>
    <xf numFmtId="0" fontId="0" fillId="8" borderId="0" xfId="0" applyFill="1" applyAlignment="1">
      <alignment horizontal="left" vertical="center" wrapText="1"/>
    </xf>
    <xf numFmtId="3" fontId="54" fillId="0" borderId="0" xfId="0" applyNumberFormat="1" applyFont="1"/>
    <xf numFmtId="0" fontId="3" fillId="11" borderId="0" xfId="0" applyFont="1" applyFill="1" applyAlignment="1">
      <alignment horizontal="center" vertical="center" wrapText="1"/>
    </xf>
    <xf numFmtId="0" fontId="4" fillId="4" borderId="0" xfId="0" applyFont="1" applyFill="1" applyAlignment="1">
      <alignment horizontal="center" vertical="center"/>
    </xf>
    <xf numFmtId="171" fontId="13" fillId="6" borderId="0" xfId="0" applyNumberFormat="1" applyFont="1" applyFill="1" applyAlignment="1" applyProtection="1">
      <alignment vertical="center"/>
      <protection locked="0"/>
    </xf>
    <xf numFmtId="171" fontId="4" fillId="6" borderId="0" xfId="0" applyNumberFormat="1" applyFont="1" applyFill="1" applyAlignment="1" applyProtection="1">
      <alignment vertical="center"/>
      <protection locked="0"/>
    </xf>
    <xf numFmtId="166" fontId="13" fillId="6" borderId="7" xfId="0" applyNumberFormat="1" applyFont="1" applyFill="1" applyBorder="1" applyAlignment="1">
      <alignment vertical="center"/>
    </xf>
    <xf numFmtId="3" fontId="44" fillId="6" borderId="0" xfId="0" applyNumberFormat="1" applyFont="1" applyFill="1" applyAlignment="1" applyProtection="1">
      <alignment vertical="center"/>
      <protection locked="0"/>
    </xf>
    <xf numFmtId="4" fontId="16" fillId="4" borderId="0" xfId="0" applyNumberFormat="1" applyFont="1" applyFill="1" applyAlignment="1" applyProtection="1">
      <alignment horizontal="justify" vertical="center" wrapText="1"/>
      <protection locked="0"/>
    </xf>
    <xf numFmtId="4" fontId="16" fillId="4" borderId="0" xfId="0" applyNumberFormat="1" applyFont="1" applyFill="1" applyAlignment="1" applyProtection="1">
      <alignment horizontal="right" vertical="center" wrapText="1"/>
      <protection locked="0"/>
    </xf>
    <xf numFmtId="4" fontId="3" fillId="4" borderId="0" xfId="0" applyNumberFormat="1" applyFont="1" applyFill="1" applyAlignment="1" applyProtection="1">
      <alignment horizontal="justify" vertical="center" wrapText="1"/>
      <protection locked="0"/>
    </xf>
    <xf numFmtId="4" fontId="3" fillId="4" borderId="0" xfId="0" applyNumberFormat="1" applyFont="1" applyFill="1" applyAlignment="1" applyProtection="1">
      <alignment horizontal="right" vertical="center" wrapText="1"/>
      <protection locked="0"/>
    </xf>
    <xf numFmtId="4" fontId="13" fillId="6" borderId="0" xfId="0" applyNumberFormat="1" applyFont="1" applyFill="1" applyAlignment="1" applyProtection="1">
      <alignment vertical="center"/>
      <protection locked="0"/>
    </xf>
    <xf numFmtId="4" fontId="4" fillId="6" borderId="0" xfId="0" applyNumberFormat="1" applyFont="1" applyFill="1" applyAlignment="1" applyProtection="1">
      <alignment vertical="center"/>
      <protection locked="0"/>
    </xf>
    <xf numFmtId="4" fontId="21" fillId="6" borderId="0" xfId="0" applyNumberFormat="1" applyFont="1" applyFill="1" applyAlignment="1" applyProtection="1">
      <alignment vertical="center"/>
      <protection locked="0"/>
    </xf>
    <xf numFmtId="4" fontId="13" fillId="6" borderId="0" xfId="1" applyNumberFormat="1" applyFont="1" applyFill="1" applyAlignment="1" applyProtection="1">
      <alignment vertical="center"/>
      <protection locked="0"/>
    </xf>
    <xf numFmtId="4" fontId="7" fillId="6" borderId="0" xfId="0" applyNumberFormat="1" applyFont="1" applyFill="1" applyAlignment="1" applyProtection="1">
      <alignment horizontal="left" vertical="center"/>
      <protection locked="0"/>
    </xf>
    <xf numFmtId="4" fontId="7" fillId="6" borderId="0" xfId="0" applyNumberFormat="1" applyFont="1" applyFill="1" applyAlignment="1" applyProtection="1">
      <alignment vertical="center"/>
      <protection locked="0"/>
    </xf>
    <xf numFmtId="4" fontId="56" fillId="6" borderId="0" xfId="0" applyNumberFormat="1" applyFont="1" applyFill="1" applyAlignment="1" applyProtection="1">
      <alignment vertical="center"/>
      <protection locked="0"/>
    </xf>
    <xf numFmtId="166" fontId="13" fillId="6" borderId="0" xfId="0" applyNumberFormat="1" applyFont="1" applyFill="1" applyAlignment="1" applyProtection="1">
      <alignment horizontal="right" vertical="center"/>
      <protection locked="0"/>
    </xf>
    <xf numFmtId="166" fontId="13" fillId="4" borderId="0" xfId="0" applyNumberFormat="1" applyFont="1" applyFill="1" applyAlignment="1" applyProtection="1">
      <alignment horizontal="right" vertical="center"/>
      <protection locked="0"/>
    </xf>
    <xf numFmtId="0" fontId="24" fillId="0" borderId="0" xfId="0" applyFont="1"/>
    <xf numFmtId="3" fontId="57" fillId="4" borderId="0" xfId="0" applyNumberFormat="1" applyFont="1" applyFill="1" applyAlignment="1">
      <alignment horizontal="left" vertical="center"/>
    </xf>
    <xf numFmtId="3" fontId="57" fillId="4" borderId="0" xfId="0" applyNumberFormat="1" applyFont="1" applyFill="1" applyAlignment="1">
      <alignment horizontal="center" vertical="center"/>
    </xf>
    <xf numFmtId="3" fontId="57" fillId="6" borderId="0" xfId="0" applyNumberFormat="1" applyFont="1" applyFill="1" applyAlignment="1">
      <alignment horizontal="left" vertical="center"/>
    </xf>
    <xf numFmtId="3" fontId="57" fillId="6" borderId="0" xfId="0" applyNumberFormat="1" applyFont="1" applyFill="1" applyAlignment="1">
      <alignment horizontal="center" vertical="center"/>
    </xf>
    <xf numFmtId="3" fontId="25" fillId="5" borderId="0" xfId="0" applyNumberFormat="1" applyFont="1" applyFill="1" applyAlignment="1">
      <alignment horizontal="center" vertical="center" wrapText="1"/>
    </xf>
    <xf numFmtId="172" fontId="4" fillId="4" borderId="0" xfId="0" applyNumberFormat="1" applyFont="1" applyFill="1" applyAlignment="1">
      <alignment horizontal="right" vertical="center" indent="1"/>
    </xf>
    <xf numFmtId="172" fontId="6" fillId="4" borderId="0" xfId="0" applyNumberFormat="1" applyFont="1" applyFill="1" applyAlignment="1">
      <alignment horizontal="right" vertical="center" indent="1"/>
    </xf>
    <xf numFmtId="172" fontId="4" fillId="6" borderId="0" xfId="0" applyNumberFormat="1" applyFont="1" applyFill="1" applyAlignment="1">
      <alignment horizontal="right" vertical="center" indent="1"/>
    </xf>
    <xf numFmtId="172" fontId="11" fillId="5" borderId="0" xfId="0" applyNumberFormat="1" applyFont="1" applyFill="1" applyAlignment="1">
      <alignment horizontal="right" vertical="center" wrapText="1" indent="1"/>
    </xf>
    <xf numFmtId="169" fontId="7" fillId="6" borderId="0" xfId="0" applyNumberFormat="1" applyFont="1" applyFill="1" applyAlignment="1">
      <alignment horizontal="center" vertical="center" wrapText="1"/>
    </xf>
    <xf numFmtId="0" fontId="3" fillId="6" borderId="0" xfId="0" applyFont="1" applyFill="1" applyAlignment="1">
      <alignment horizontal="left" vertical="center" wrapText="1"/>
    </xf>
    <xf numFmtId="166" fontId="11" fillId="12" borderId="0" xfId="0" applyNumberFormat="1" applyFont="1" applyFill="1" applyAlignment="1">
      <alignment horizontal="center" vertical="center" wrapText="1"/>
    </xf>
    <xf numFmtId="0" fontId="0" fillId="3" borderId="0" xfId="0" applyFill="1"/>
    <xf numFmtId="0" fontId="9" fillId="8" borderId="0" xfId="3" applyFill="1"/>
    <xf numFmtId="3" fontId="11" fillId="12" borderId="0" xfId="0" applyNumberFormat="1" applyFont="1" applyFill="1" applyAlignment="1">
      <alignment horizontal="center" vertical="center" wrapText="1"/>
    </xf>
    <xf numFmtId="0" fontId="3" fillId="0" borderId="0" xfId="0" applyFont="1" applyAlignment="1">
      <alignment vertical="center"/>
    </xf>
    <xf numFmtId="0" fontId="0" fillId="0" borderId="0" xfId="0" applyAlignment="1" applyProtection="1">
      <alignment vertical="center"/>
      <protection locked="0"/>
    </xf>
    <xf numFmtId="0" fontId="60" fillId="0" borderId="0" xfId="0" applyFont="1" applyAlignment="1" applyProtection="1">
      <alignment vertical="center"/>
      <protection locked="0"/>
    </xf>
    <xf numFmtId="0" fontId="3" fillId="2" borderId="0" xfId="0" applyFont="1" applyFill="1" applyAlignment="1" applyProtection="1">
      <alignment vertical="center" wrapText="1"/>
      <protection locked="0"/>
    </xf>
    <xf numFmtId="3" fontId="13" fillId="4" borderId="5" xfId="0" applyNumberFormat="1" applyFont="1" applyFill="1" applyBorder="1" applyAlignment="1" applyProtection="1">
      <alignment horizontal="right" vertical="center"/>
      <protection locked="0"/>
    </xf>
    <xf numFmtId="0" fontId="14" fillId="2" borderId="0" xfId="0" applyFont="1" applyFill="1" applyAlignment="1" applyProtection="1">
      <alignment vertical="center" wrapText="1"/>
      <protection locked="0"/>
    </xf>
    <xf numFmtId="0" fontId="23" fillId="0" borderId="0" xfId="0" applyFont="1" applyAlignment="1">
      <alignment vertical="center" wrapText="1"/>
    </xf>
    <xf numFmtId="0" fontId="5" fillId="2" borderId="0" xfId="0" applyFont="1" applyFill="1" applyAlignment="1">
      <alignment horizontal="justify" vertical="center" wrapText="1"/>
    </xf>
    <xf numFmtId="0" fontId="11" fillId="5" borderId="0" xfId="0" applyFont="1" applyFill="1" applyAlignment="1" applyProtection="1">
      <alignment horizontal="center" vertical="center" wrapText="1"/>
      <protection locked="0"/>
    </xf>
    <xf numFmtId="0" fontId="11" fillId="5" borderId="0" xfId="0" applyFont="1" applyFill="1" applyAlignment="1" applyProtection="1">
      <alignment vertical="center" wrapText="1"/>
      <protection locked="0"/>
    </xf>
    <xf numFmtId="0" fontId="11" fillId="5" borderId="0" xfId="0" applyFont="1" applyFill="1" applyAlignment="1" applyProtection="1">
      <alignment horizontal="left" vertical="center" wrapText="1"/>
      <protection locked="0"/>
    </xf>
    <xf numFmtId="0" fontId="16" fillId="4" borderId="0" xfId="0" applyFont="1" applyFill="1" applyAlignment="1" applyProtection="1">
      <alignment horizontal="left" vertical="center" wrapText="1"/>
      <protection locked="0"/>
    </xf>
    <xf numFmtId="0" fontId="21" fillId="6" borderId="0" xfId="0" applyFont="1" applyFill="1" applyAlignment="1" applyProtection="1">
      <alignment horizontal="left" vertical="center"/>
      <protection locked="0"/>
    </xf>
    <xf numFmtId="3" fontId="13" fillId="6" borderId="0" xfId="0" applyNumberFormat="1" applyFont="1" applyFill="1" applyAlignment="1" applyProtection="1">
      <alignment horizontal="left" vertical="center"/>
      <protection locked="0"/>
    </xf>
    <xf numFmtId="0" fontId="21" fillId="4" borderId="0" xfId="0" applyFont="1" applyFill="1" applyAlignment="1" applyProtection="1">
      <alignment horizontal="left" vertical="center"/>
      <protection locked="0"/>
    </xf>
    <xf numFmtId="166" fontId="13" fillId="6" borderId="0" xfId="0" applyNumberFormat="1" applyFont="1" applyFill="1" applyAlignment="1" applyProtection="1">
      <alignment horizontal="left" vertical="center"/>
      <protection locked="0"/>
    </xf>
    <xf numFmtId="166" fontId="4" fillId="6" borderId="0" xfId="0" applyNumberFormat="1" applyFont="1" applyFill="1" applyAlignment="1" applyProtection="1">
      <alignment horizontal="left" vertical="center"/>
      <protection locked="0"/>
    </xf>
    <xf numFmtId="172" fontId="6" fillId="13" borderId="0" xfId="0" applyNumberFormat="1" applyFont="1" applyFill="1" applyAlignment="1">
      <alignment horizontal="right" vertical="center" indent="1"/>
    </xf>
    <xf numFmtId="170" fontId="44" fillId="13" borderId="0" xfId="0" applyNumberFormat="1" applyFont="1" applyFill="1" applyAlignment="1">
      <alignment horizontal="right" vertical="center" indent="1"/>
    </xf>
    <xf numFmtId="1" fontId="25" fillId="5" borderId="0" xfId="0" applyNumberFormat="1" applyFont="1" applyFill="1" applyAlignment="1">
      <alignment horizontal="center" vertical="center" wrapText="1"/>
    </xf>
    <xf numFmtId="0" fontId="24" fillId="3" borderId="0" xfId="0" applyFont="1" applyFill="1"/>
    <xf numFmtId="0" fontId="62" fillId="0" borderId="0" xfId="0" applyFont="1"/>
    <xf numFmtId="0" fontId="63" fillId="14" borderId="0" xfId="3" applyFont="1" applyFill="1"/>
    <xf numFmtId="0" fontId="4" fillId="14" borderId="0" xfId="0" applyFont="1" applyFill="1"/>
    <xf numFmtId="0" fontId="64" fillId="14" borderId="0" xfId="3" applyFont="1" applyFill="1"/>
    <xf numFmtId="0" fontId="4" fillId="14" borderId="0" xfId="0" applyFont="1" applyFill="1" applyProtection="1">
      <protection locked="0"/>
    </xf>
    <xf numFmtId="9" fontId="12" fillId="5" borderId="7" xfId="2" applyFont="1" applyFill="1" applyBorder="1" applyAlignment="1" applyProtection="1">
      <alignment horizontal="center" vertical="center" wrapText="1"/>
      <protection locked="0"/>
    </xf>
    <xf numFmtId="165" fontId="2" fillId="4" borderId="0" xfId="2" applyNumberFormat="1" applyFont="1" applyFill="1" applyAlignment="1">
      <alignment horizontal="center"/>
    </xf>
    <xf numFmtId="165" fontId="0" fillId="4" borderId="0" xfId="2" applyNumberFormat="1" applyFont="1" applyFill="1" applyAlignment="1">
      <alignment horizontal="center"/>
    </xf>
    <xf numFmtId="165" fontId="2" fillId="13" borderId="0" xfId="2" applyNumberFormat="1" applyFont="1" applyFill="1" applyAlignment="1">
      <alignment horizontal="center"/>
    </xf>
    <xf numFmtId="165" fontId="0" fillId="13" borderId="0" xfId="2" applyNumberFormat="1" applyFont="1" applyFill="1" applyAlignment="1">
      <alignment horizontal="center"/>
    </xf>
    <xf numFmtId="165" fontId="12" fillId="5" borderId="7" xfId="2" applyNumberFormat="1" applyFont="1" applyFill="1" applyBorder="1" applyAlignment="1" applyProtection="1">
      <alignment horizontal="center" vertical="center" wrapText="1"/>
      <protection locked="0"/>
    </xf>
    <xf numFmtId="3" fontId="0" fillId="0" borderId="0" xfId="0" applyNumberFormat="1"/>
    <xf numFmtId="0" fontId="0" fillId="0" borderId="16" xfId="0" applyBorder="1"/>
    <xf numFmtId="165" fontId="0" fillId="0" borderId="16" xfId="2" applyNumberFormat="1" applyFont="1" applyBorder="1"/>
    <xf numFmtId="165" fontId="0" fillId="0" borderId="16" xfId="0" applyNumberFormat="1" applyBorder="1"/>
    <xf numFmtId="9" fontId="0" fillId="0" borderId="16" xfId="2" applyFont="1" applyBorder="1"/>
    <xf numFmtId="10" fontId="0" fillId="0" borderId="0" xfId="0" applyNumberFormat="1"/>
    <xf numFmtId="165" fontId="0" fillId="0" borderId="0" xfId="2" applyNumberFormat="1" applyFont="1"/>
    <xf numFmtId="9" fontId="0" fillId="0" borderId="0" xfId="2" applyFont="1"/>
    <xf numFmtId="165" fontId="0" fillId="0" borderId="0" xfId="0" applyNumberFormat="1"/>
    <xf numFmtId="9" fontId="0" fillId="0" borderId="0" xfId="0" applyNumberFormat="1"/>
    <xf numFmtId="3" fontId="0" fillId="0" borderId="16" xfId="0" applyNumberFormat="1" applyBorder="1"/>
    <xf numFmtId="0" fontId="65" fillId="0" borderId="17" xfId="6" applyBorder="1"/>
    <xf numFmtId="0" fontId="65" fillId="0" borderId="0" xfId="6"/>
    <xf numFmtId="165" fontId="65" fillId="0" borderId="0" xfId="2" applyNumberFormat="1" applyFont="1"/>
    <xf numFmtId="0" fontId="66" fillId="0" borderId="0" xfId="6" applyFont="1"/>
    <xf numFmtId="165" fontId="66" fillId="0" borderId="0" xfId="2" applyNumberFormat="1" applyFont="1"/>
    <xf numFmtId="0" fontId="65" fillId="0" borderId="17" xfId="7" applyBorder="1"/>
    <xf numFmtId="0" fontId="66" fillId="0" borderId="16" xfId="7" applyFont="1" applyBorder="1"/>
    <xf numFmtId="0" fontId="2" fillId="0" borderId="16" xfId="0" applyFont="1" applyBorder="1"/>
    <xf numFmtId="0" fontId="65" fillId="0" borderId="16" xfId="7" applyBorder="1"/>
    <xf numFmtId="165" fontId="65" fillId="0" borderId="16" xfId="2" applyNumberFormat="1" applyFont="1" applyBorder="1"/>
    <xf numFmtId="165" fontId="66" fillId="0" borderId="16" xfId="7" applyNumberFormat="1" applyFont="1" applyBorder="1"/>
    <xf numFmtId="171" fontId="65" fillId="0" borderId="16" xfId="7" applyNumberFormat="1" applyBorder="1"/>
    <xf numFmtId="0" fontId="9" fillId="8" borderId="0" xfId="3" applyFill="1" applyAlignment="1"/>
    <xf numFmtId="0" fontId="0" fillId="8" borderId="0" xfId="0" applyFill="1" applyAlignment="1">
      <alignment wrapText="1"/>
    </xf>
    <xf numFmtId="0" fontId="14" fillId="0" borderId="0" xfId="0" applyFont="1" applyAlignment="1">
      <alignment vertical="top"/>
    </xf>
    <xf numFmtId="4" fontId="12" fillId="0" borderId="0" xfId="0" applyNumberFormat="1" applyFont="1" applyAlignment="1" applyProtection="1">
      <alignment horizontal="left" vertical="center" wrapText="1"/>
      <protection locked="0"/>
    </xf>
    <xf numFmtId="165" fontId="12" fillId="0" borderId="0" xfId="2" applyNumberFormat="1" applyFont="1" applyFill="1" applyBorder="1" applyAlignment="1" applyProtection="1">
      <alignment horizontal="center" vertical="center" wrapText="1"/>
      <protection locked="0"/>
    </xf>
    <xf numFmtId="172" fontId="3" fillId="4" borderId="0" xfId="1" applyNumberFormat="1" applyFont="1" applyFill="1" applyAlignment="1">
      <alignment horizontal="center" vertical="center" wrapText="1"/>
    </xf>
    <xf numFmtId="172" fontId="4" fillId="6" borderId="0" xfId="1" applyNumberFormat="1" applyFont="1" applyFill="1" applyAlignment="1">
      <alignment horizontal="center" vertical="center"/>
    </xf>
    <xf numFmtId="172" fontId="4" fillId="4" borderId="0" xfId="1" applyNumberFormat="1" applyFont="1" applyFill="1" applyAlignment="1">
      <alignment horizontal="center" vertical="center"/>
    </xf>
    <xf numFmtId="172" fontId="3" fillId="11" borderId="0" xfId="1" applyNumberFormat="1" applyFont="1" applyFill="1" applyAlignment="1">
      <alignment horizontal="center" vertical="center" wrapText="1"/>
    </xf>
    <xf numFmtId="167" fontId="3" fillId="4" borderId="0" xfId="1" applyNumberFormat="1" applyFont="1" applyFill="1" applyAlignment="1">
      <alignment horizontal="center" vertical="center" wrapText="1"/>
    </xf>
    <xf numFmtId="167" fontId="3" fillId="11" borderId="0" xfId="1" applyNumberFormat="1" applyFont="1" applyFill="1" applyAlignment="1">
      <alignment horizontal="center" vertical="center" wrapText="1"/>
    </xf>
    <xf numFmtId="1" fontId="3" fillId="4" borderId="0" xfId="1" applyNumberFormat="1" applyFont="1" applyFill="1" applyAlignment="1">
      <alignment horizontal="center" vertical="center" wrapText="1"/>
    </xf>
    <xf numFmtId="1" fontId="3" fillId="11" borderId="0" xfId="1" applyNumberFormat="1" applyFont="1" applyFill="1" applyAlignment="1">
      <alignment horizontal="center" vertical="center" wrapText="1"/>
    </xf>
    <xf numFmtId="169" fontId="7" fillId="4" borderId="0" xfId="0" applyNumberFormat="1" applyFont="1" applyFill="1" applyAlignment="1">
      <alignment horizontal="center" vertical="center" wrapText="1"/>
    </xf>
    <xf numFmtId="165" fontId="1" fillId="4" borderId="0" xfId="2" applyNumberFormat="1" applyFont="1" applyFill="1" applyAlignment="1">
      <alignment horizontal="center"/>
    </xf>
    <xf numFmtId="165" fontId="56" fillId="6" borderId="0" xfId="2" applyNumberFormat="1" applyFont="1" applyFill="1" applyAlignment="1">
      <alignment horizontal="right" vertical="center" indent="1"/>
    </xf>
    <xf numFmtId="1" fontId="0" fillId="0" borderId="0" xfId="0" applyNumberFormat="1"/>
    <xf numFmtId="165" fontId="0" fillId="0" borderId="0" xfId="2" applyNumberFormat="1" applyFont="1" applyFill="1" applyBorder="1"/>
    <xf numFmtId="10" fontId="2" fillId="0" borderId="0" xfId="0" applyNumberFormat="1" applyFont="1"/>
    <xf numFmtId="3" fontId="13" fillId="4" borderId="0" xfId="0" applyNumberFormat="1" applyFont="1" applyFill="1" applyAlignment="1" applyProtection="1">
      <alignment horizontal="right" vertical="center" wrapText="1"/>
      <protection locked="0"/>
    </xf>
    <xf numFmtId="4" fontId="4" fillId="4" borderId="0" xfId="0" applyNumberFormat="1" applyFont="1" applyFill="1" applyAlignment="1" applyProtection="1">
      <alignment horizontal="right" vertical="center" wrapText="1"/>
      <protection locked="0"/>
    </xf>
    <xf numFmtId="4" fontId="13" fillId="4" borderId="0" xfId="0" applyNumberFormat="1" applyFont="1" applyFill="1" applyAlignment="1" applyProtection="1">
      <alignment horizontal="right" vertical="center" wrapText="1"/>
      <protection locked="0"/>
    </xf>
    <xf numFmtId="4" fontId="69" fillId="4" borderId="0" xfId="1" applyNumberFormat="1" applyFont="1" applyFill="1" applyAlignment="1">
      <alignment horizontal="right" vertical="center" wrapText="1"/>
    </xf>
    <xf numFmtId="0" fontId="71" fillId="2" borderId="0" xfId="0" applyFont="1" applyFill="1" applyAlignment="1" applyProtection="1">
      <alignment vertical="center"/>
      <protection locked="0"/>
    </xf>
    <xf numFmtId="0" fontId="71" fillId="0" borderId="0" xfId="0" applyFont="1" applyAlignment="1">
      <alignment horizontal="left"/>
    </xf>
    <xf numFmtId="0" fontId="73" fillId="0" borderId="0" xfId="0" applyFont="1" applyAlignment="1">
      <alignment horizontal="left" vertical="center"/>
    </xf>
    <xf numFmtId="3" fontId="21" fillId="4" borderId="5" xfId="0" applyNumberFormat="1" applyFont="1" applyFill="1" applyBorder="1" applyAlignment="1" applyProtection="1">
      <alignment horizontal="right" vertical="center"/>
      <protection locked="0"/>
    </xf>
    <xf numFmtId="165" fontId="3" fillId="2" borderId="0" xfId="2" applyNumberFormat="1" applyFont="1" applyFill="1" applyAlignment="1">
      <alignment horizontal="right" vertical="center" wrapText="1"/>
    </xf>
    <xf numFmtId="173" fontId="0" fillId="0" borderId="0" xfId="9" applyNumberFormat="1" applyFont="1"/>
    <xf numFmtId="0" fontId="4" fillId="6" borderId="0" xfId="0" applyFont="1" applyFill="1" applyAlignment="1">
      <alignment horizontal="left" vertical="center"/>
    </xf>
    <xf numFmtId="172" fontId="7" fillId="4" borderId="0" xfId="0" applyNumberFormat="1" applyFont="1" applyFill="1" applyAlignment="1">
      <alignment horizontal="right" vertical="center" indent="1"/>
    </xf>
    <xf numFmtId="0" fontId="45" fillId="3" borderId="0" xfId="0" applyFont="1" applyFill="1" applyAlignment="1">
      <alignment horizontal="center" vertical="center"/>
    </xf>
    <xf numFmtId="0" fontId="47" fillId="3" borderId="0" xfId="0" applyFont="1" applyFill="1" applyAlignment="1">
      <alignment horizontal="center" vertical="center"/>
    </xf>
    <xf numFmtId="3" fontId="58" fillId="4" borderId="0" xfId="0" applyNumberFormat="1" applyFont="1" applyFill="1" applyAlignment="1">
      <alignment horizontal="right" vertical="center"/>
    </xf>
    <xf numFmtId="3" fontId="58" fillId="6" borderId="0" xfId="0" applyNumberFormat="1" applyFont="1" applyFill="1" applyAlignment="1">
      <alignment horizontal="right" vertical="center"/>
    </xf>
    <xf numFmtId="165" fontId="12" fillId="5" borderId="5" xfId="2" applyNumberFormat="1" applyFont="1" applyFill="1" applyBorder="1" applyAlignment="1" applyProtection="1">
      <alignment horizontal="right" vertical="center" wrapText="1"/>
      <protection locked="0"/>
    </xf>
    <xf numFmtId="3" fontId="7" fillId="4" borderId="0" xfId="0" applyNumberFormat="1" applyFont="1" applyFill="1" applyAlignment="1">
      <alignment horizontal="right" vertical="center" indent="1"/>
    </xf>
    <xf numFmtId="3" fontId="77" fillId="4" borderId="0" xfId="0" applyNumberFormat="1" applyFont="1" applyFill="1" applyAlignment="1">
      <alignment horizontal="right" vertical="center" indent="1"/>
    </xf>
    <xf numFmtId="3" fontId="7" fillId="6" borderId="0" xfId="0" applyNumberFormat="1" applyFont="1" applyFill="1" applyAlignment="1">
      <alignment horizontal="right" vertical="center" indent="1"/>
    </xf>
    <xf numFmtId="3" fontId="77" fillId="13" borderId="0" xfId="0" applyNumberFormat="1" applyFont="1" applyFill="1" applyAlignment="1">
      <alignment horizontal="right" vertical="center" indent="1"/>
    </xf>
    <xf numFmtId="3" fontId="77" fillId="6" borderId="0" xfId="0" applyNumberFormat="1" applyFont="1" applyFill="1" applyAlignment="1">
      <alignment horizontal="right" vertical="center" indent="1"/>
    </xf>
    <xf numFmtId="3" fontId="7" fillId="6" borderId="0" xfId="0" applyNumberFormat="1" applyFont="1" applyFill="1" applyAlignment="1">
      <alignment horizontal="right" vertical="center"/>
    </xf>
    <xf numFmtId="172" fontId="77" fillId="4" borderId="0" xfId="0" applyNumberFormat="1" applyFont="1" applyFill="1" applyAlignment="1">
      <alignment horizontal="right" vertical="center" indent="1"/>
    </xf>
    <xf numFmtId="3" fontId="78" fillId="4" borderId="0" xfId="0" applyNumberFormat="1" applyFont="1" applyFill="1" applyAlignment="1">
      <alignment horizontal="center" vertical="center"/>
    </xf>
    <xf numFmtId="3" fontId="78" fillId="6" borderId="0" xfId="0" applyNumberFormat="1" applyFont="1" applyFill="1" applyAlignment="1">
      <alignment horizontal="center" vertical="center"/>
    </xf>
    <xf numFmtId="3" fontId="0" fillId="0" borderId="0" xfId="0" applyNumberFormat="1" applyProtection="1">
      <protection locked="0"/>
    </xf>
    <xf numFmtId="0" fontId="29" fillId="7" borderId="0" xfId="0" applyFont="1" applyFill="1" applyAlignment="1">
      <alignment horizontal="center" vertical="center"/>
    </xf>
    <xf numFmtId="0" fontId="23" fillId="0" borderId="0" xfId="0" applyFont="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justify" vertical="center" wrapText="1"/>
    </xf>
    <xf numFmtId="0" fontId="4" fillId="0" borderId="0" xfId="0" applyFont="1" applyAlignment="1">
      <alignment horizontal="left" wrapText="1"/>
    </xf>
    <xf numFmtId="0" fontId="68" fillId="2" borderId="0" xfId="0" applyFont="1" applyFill="1" applyAlignment="1">
      <alignment horizontal="center" vertical="center" wrapText="1"/>
    </xf>
    <xf numFmtId="49" fontId="75" fillId="2" borderId="0" xfId="0" applyNumberFormat="1" applyFont="1" applyFill="1" applyAlignment="1">
      <alignment horizontal="center" vertical="center" wrapText="1"/>
    </xf>
    <xf numFmtId="0" fontId="71" fillId="2" borderId="0" xfId="0" applyFont="1" applyFill="1" applyAlignment="1">
      <alignment horizontal="justify" vertical="center" wrapText="1"/>
    </xf>
    <xf numFmtId="0" fontId="22" fillId="2" borderId="0" xfId="0" applyFont="1" applyFill="1" applyAlignment="1">
      <alignment horizontal="center" vertical="center" wrapText="1"/>
    </xf>
    <xf numFmtId="0" fontId="19" fillId="2" borderId="0" xfId="0" quotePrefix="1" applyFont="1" applyFill="1" applyAlignment="1">
      <alignment horizontal="center" vertical="center" wrapText="1"/>
    </xf>
    <xf numFmtId="0" fontId="19" fillId="2" borderId="0" xfId="0" applyFont="1" applyFill="1" applyAlignment="1">
      <alignment horizontal="center" vertical="center" wrapText="1"/>
    </xf>
    <xf numFmtId="0" fontId="14" fillId="2" borderId="0" xfId="0" applyFont="1" applyFill="1" applyAlignment="1">
      <alignment horizontal="justify" vertical="center" wrapText="1"/>
    </xf>
    <xf numFmtId="0" fontId="16" fillId="2" borderId="0" xfId="0" quotePrefix="1" applyFont="1" applyFill="1" applyAlignment="1">
      <alignment horizontal="center" vertical="center" wrapText="1"/>
    </xf>
    <xf numFmtId="0" fontId="16" fillId="2" borderId="0" xfId="0" applyFont="1" applyFill="1" applyAlignment="1">
      <alignment horizontal="center" vertical="center" wrapText="1"/>
    </xf>
    <xf numFmtId="0" fontId="61" fillId="0" borderId="0" xfId="0" applyFont="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40" fillId="2" borderId="0" xfId="0" applyFont="1" applyFill="1" applyAlignment="1" applyProtection="1">
      <alignment horizontal="center" vertical="center" wrapText="1"/>
      <protection locked="0"/>
    </xf>
    <xf numFmtId="0" fontId="30" fillId="2" borderId="0" xfId="0" applyFont="1" applyFill="1" applyAlignment="1" applyProtection="1">
      <alignment horizontal="center" vertical="center" wrapText="1"/>
      <protection locked="0"/>
    </xf>
    <xf numFmtId="0" fontId="14" fillId="2" borderId="0" xfId="0" applyFont="1" applyFill="1" applyAlignment="1" applyProtection="1">
      <alignment vertical="center" wrapText="1"/>
      <protection locked="0"/>
    </xf>
    <xf numFmtId="0" fontId="71" fillId="2" borderId="0" xfId="0" applyFont="1" applyFill="1" applyAlignment="1" applyProtection="1">
      <alignment horizontal="left" vertical="center" wrapText="1"/>
      <protection locked="0"/>
    </xf>
    <xf numFmtId="0" fontId="61" fillId="0" borderId="0" xfId="0" applyFont="1" applyAlignment="1" applyProtection="1">
      <alignment horizontal="left" vertical="top" wrapText="1"/>
      <protection locked="0"/>
    </xf>
    <xf numFmtId="1" fontId="11" fillId="5" borderId="0" xfId="0" applyNumberFormat="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38"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20" fillId="2" borderId="0" xfId="0" applyFont="1" applyFill="1" applyAlignment="1" applyProtection="1">
      <alignment horizontal="left" vertical="center"/>
      <protection locked="0"/>
    </xf>
    <xf numFmtId="0" fontId="41" fillId="0" borderId="0" xfId="0" applyFont="1" applyAlignment="1">
      <alignment horizontal="center" vertical="center" wrapText="1"/>
    </xf>
    <xf numFmtId="0" fontId="41" fillId="2" borderId="0" xfId="0" applyFont="1" applyFill="1" applyAlignment="1">
      <alignment horizontal="center" vertical="center" wrapText="1"/>
    </xf>
    <xf numFmtId="0" fontId="76" fillId="2" borderId="0" xfId="0" applyFont="1" applyFill="1" applyAlignment="1">
      <alignment horizontal="center" vertical="center" wrapText="1"/>
    </xf>
    <xf numFmtId="0" fontId="32" fillId="5" borderId="10"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21" fillId="2" borderId="0" xfId="0" applyFont="1" applyFill="1" applyAlignment="1" applyProtection="1">
      <alignment horizontal="left" vertical="center" wrapText="1"/>
      <protection locked="0"/>
    </xf>
    <xf numFmtId="0" fontId="11" fillId="5" borderId="1" xfId="0" applyFont="1" applyFill="1" applyBorder="1" applyAlignment="1">
      <alignment horizontal="center" vertical="center" wrapText="1"/>
    </xf>
    <xf numFmtId="0" fontId="3" fillId="2" borderId="0" xfId="0" quotePrefix="1" applyFont="1" applyFill="1" applyAlignment="1">
      <alignment horizontal="center" vertical="center" wrapText="1"/>
    </xf>
    <xf numFmtId="0" fontId="11" fillId="5" borderId="0" xfId="0" applyFont="1" applyFill="1" applyAlignment="1">
      <alignment horizontal="center" vertical="center" wrapText="1"/>
    </xf>
    <xf numFmtId="0" fontId="32" fillId="5" borderId="9" xfId="0" applyFont="1" applyFill="1" applyBorder="1" applyAlignment="1">
      <alignment horizontal="center" vertical="center" wrapText="1"/>
    </xf>
    <xf numFmtId="0" fontId="70" fillId="2" borderId="0" xfId="0" applyFont="1" applyFill="1" applyAlignment="1" applyProtection="1">
      <alignment horizontal="left" vertical="center" wrapText="1"/>
      <protection locked="0"/>
    </xf>
    <xf numFmtId="0" fontId="12" fillId="5" borderId="0" xfId="0" applyFont="1" applyFill="1" applyAlignment="1">
      <alignment horizontal="center" vertical="center" wrapText="1"/>
    </xf>
    <xf numFmtId="0" fontId="53" fillId="0" borderId="0" xfId="0" applyFont="1" applyAlignment="1">
      <alignment horizontal="center"/>
    </xf>
    <xf numFmtId="0" fontId="45" fillId="3" borderId="0" xfId="0" applyFont="1" applyFill="1" applyAlignment="1">
      <alignment horizontal="center" vertical="center"/>
    </xf>
    <xf numFmtId="0" fontId="47" fillId="3" borderId="0" xfId="0" applyFont="1" applyFill="1" applyAlignment="1">
      <alignment horizontal="center" vertical="center"/>
    </xf>
    <xf numFmtId="0" fontId="74" fillId="0" borderId="0" xfId="0" applyFont="1" applyAlignment="1">
      <alignment horizontal="left" vertical="center" wrapText="1"/>
    </xf>
    <xf numFmtId="0" fontId="23" fillId="0" borderId="0" xfId="0" applyFont="1" applyAlignment="1">
      <alignment horizontal="center" vertical="center"/>
    </xf>
    <xf numFmtId="49" fontId="22" fillId="0" borderId="0" xfId="0" applyNumberFormat="1" applyFont="1" applyAlignment="1">
      <alignment horizontal="center" vertical="top" wrapText="1"/>
    </xf>
    <xf numFmtId="0" fontId="34" fillId="0" borderId="0" xfId="0" applyFont="1" applyAlignment="1">
      <alignment horizontal="center" wrapText="1"/>
    </xf>
    <xf numFmtId="0" fontId="23" fillId="0" borderId="0" xfId="0" applyFont="1" applyAlignment="1">
      <alignment horizontal="center" vertical="top" wrapText="1"/>
    </xf>
    <xf numFmtId="0" fontId="9" fillId="15" borderId="0" xfId="3" applyFill="1" applyAlignment="1">
      <alignment horizontal="center" wrapText="1"/>
    </xf>
    <xf numFmtId="0" fontId="80" fillId="0" borderId="0" xfId="0" applyFont="1" applyAlignment="1">
      <alignment horizontal="center"/>
    </xf>
    <xf numFmtId="0" fontId="79" fillId="0" borderId="0" xfId="0" applyFont="1" applyAlignment="1">
      <alignment horizontal="center"/>
    </xf>
    <xf numFmtId="0" fontId="79" fillId="0" borderId="0" xfId="0" applyFont="1" applyAlignment="1">
      <alignment horizontal="center" vertical="center"/>
    </xf>
  </cellXfs>
  <cellStyles count="10">
    <cellStyle name="Hipervínculo" xfId="3" builtinId="8"/>
    <cellStyle name="Millares" xfId="1" builtinId="3"/>
    <cellStyle name="Millares 2" xfId="9" xr:uid="{B2381B28-93E2-421C-A3D7-C3D04E5B4784}"/>
    <cellStyle name="Normal" xfId="0" builtinId="0"/>
    <cellStyle name="Normal 13" xfId="5" xr:uid="{7902D07A-3F9D-4AAC-8270-BEBF58E3CA18}"/>
    <cellStyle name="Normal 2" xfId="8" xr:uid="{7E79F545-460C-496A-AFA9-D90B8A23A5B6}"/>
    <cellStyle name="Normal 3" xfId="4" xr:uid="{00000000-0005-0000-0000-000003000000}"/>
    <cellStyle name="Normal 4" xfId="6" xr:uid="{FED6E907-CBA2-4225-8276-49B2F9482D7C}"/>
    <cellStyle name="Normal 5" xfId="7" xr:uid="{7C6FE8BD-C326-45DD-A1DD-0067BD02F8EE}"/>
    <cellStyle name="Porcentaje" xfId="2" builtinId="5"/>
  </cellStyles>
  <dxfs count="0"/>
  <tableStyles count="0" defaultTableStyle="TableStyleMedium9" defaultPivotStyle="PivotStyleLight16"/>
  <colors>
    <mruColors>
      <color rgb="FFCC0000"/>
      <color rgb="FF000066"/>
      <color rgb="FFFF5050"/>
      <color rgb="FFEEF8FD"/>
      <color rgb="FFD8E7F3"/>
      <color rgb="FF3383C7"/>
      <color rgb="FF336699"/>
      <color rgb="FF9FC1E8"/>
      <color rgb="FF356699"/>
      <color rgb="FF356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onnections" Target="connection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7.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600">
                <a:solidFill>
                  <a:sysClr val="windowText" lastClr="000000"/>
                </a:solidFill>
              </a:rPr>
              <a:t>Gráfico 2.1</a:t>
            </a:r>
          </a:p>
          <a:p>
            <a:pPr>
              <a:defRPr>
                <a:solidFill>
                  <a:sysClr val="windowText" lastClr="000000"/>
                </a:solidFill>
              </a:defRPr>
            </a:pPr>
            <a:r>
              <a:rPr lang="es-CR" sz="1600">
                <a:solidFill>
                  <a:sysClr val="windowText" lastClr="000000"/>
                </a:solidFill>
              </a:rPr>
              <a:t>Costa</a:t>
            </a:r>
            <a:r>
              <a:rPr lang="es-CR" sz="1600" baseline="0">
                <a:solidFill>
                  <a:sysClr val="windowText" lastClr="000000"/>
                </a:solidFill>
              </a:rPr>
              <a:t> Rica. </a:t>
            </a:r>
            <a:r>
              <a:rPr lang="es-CR" sz="1600">
                <a:solidFill>
                  <a:sysClr val="windowText" lastClr="000000"/>
                </a:solidFill>
              </a:rPr>
              <a:t>Relación entre el valor de</a:t>
            </a:r>
            <a:r>
              <a:rPr lang="es-CR" sz="1600" baseline="0">
                <a:solidFill>
                  <a:sysClr val="windowText" lastClr="000000"/>
                </a:solidFill>
              </a:rPr>
              <a:t> las transacciones liquidadas en</a:t>
            </a:r>
            <a:r>
              <a:rPr lang="es-CR" sz="1600">
                <a:solidFill>
                  <a:sysClr val="windowText" lastClr="000000"/>
                </a:solidFill>
              </a:rPr>
              <a:t> SINPE y el Producto Interno Bruto</a:t>
            </a:r>
            <a:r>
              <a:rPr lang="es-CR" sz="1600" baseline="0">
                <a:solidFill>
                  <a:sysClr val="windowText" lastClr="000000"/>
                </a:solidFill>
              </a:rPr>
              <a:t> (</a:t>
            </a:r>
            <a:r>
              <a:rPr lang="es-CR" sz="1600">
                <a:solidFill>
                  <a:sysClr val="windowText" lastClr="000000"/>
                </a:solidFill>
              </a:rPr>
              <a:t>PIB) </a:t>
            </a:r>
          </a:p>
          <a:p>
            <a:pPr>
              <a:defRPr>
                <a:solidFill>
                  <a:sysClr val="windowText" lastClr="000000"/>
                </a:solidFill>
              </a:defRPr>
            </a:pPr>
            <a:r>
              <a:rPr lang="es-CR" sz="1400">
                <a:solidFill>
                  <a:sysClr val="windowText" lastClr="000000"/>
                </a:solidFill>
              </a:rPr>
              <a:t>Periodo 2000 - 2024</a:t>
            </a:r>
            <a:endParaRPr lang="es-CR"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R"/>
        </a:p>
      </c:txPr>
    </c:title>
    <c:autoTitleDeleted val="0"/>
    <c:plotArea>
      <c:layout>
        <c:manualLayout>
          <c:layoutTarget val="inner"/>
          <c:xMode val="edge"/>
          <c:yMode val="edge"/>
          <c:x val="7.0287474846397718E-2"/>
          <c:y val="0.18855994771171738"/>
          <c:w val="0.8741074864507119"/>
          <c:h val="0.62834860100814993"/>
        </c:manualLayout>
      </c:layout>
      <c:lineChart>
        <c:grouping val="standard"/>
        <c:varyColors val="0"/>
        <c:ser>
          <c:idx val="0"/>
          <c:order val="0"/>
          <c:tx>
            <c:strRef>
              <c:f>'Cuadro 2'!$C$7</c:f>
              <c:strCache>
                <c:ptCount val="1"/>
                <c:pt idx="0">
                  <c:v>Valor liquidado en SINPE /1 </c:v>
                </c:pt>
              </c:strCache>
            </c:strRef>
          </c:tx>
          <c:spPr>
            <a:ln w="57150" cap="rnd">
              <a:solidFill>
                <a:srgbClr val="000066"/>
              </a:solidFill>
              <a:round/>
            </a:ln>
            <a:effectLst/>
          </c:spPr>
          <c:marker>
            <c:symbol val="none"/>
          </c:marker>
          <c:dLbls>
            <c:dLbl>
              <c:idx val="0"/>
              <c:layout>
                <c:manualLayout>
                  <c:x val="-2.6556209742732793E-2"/>
                  <c:y val="-4.1265702040105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83D-42AC-AAA9-43C6902D7110}"/>
                </c:ext>
              </c:extLst>
            </c:dLbl>
            <c:dLbl>
              <c:idx val="1"/>
              <c:delete val="1"/>
              <c:extLst>
                <c:ext xmlns:c15="http://schemas.microsoft.com/office/drawing/2012/chart" uri="{CE6537A1-D6FC-4f65-9D91-7224C49458BB}"/>
                <c:ext xmlns:c16="http://schemas.microsoft.com/office/drawing/2014/chart" uri="{C3380CC4-5D6E-409C-BE32-E72D297353CC}">
                  <c16:uniqueId val="{00000018-183D-42AC-AAA9-43C6902D7110}"/>
                </c:ext>
              </c:extLst>
            </c:dLbl>
            <c:dLbl>
              <c:idx val="2"/>
              <c:delete val="1"/>
              <c:extLst>
                <c:ext xmlns:c15="http://schemas.microsoft.com/office/drawing/2012/chart" uri="{CE6537A1-D6FC-4f65-9D91-7224C49458BB}"/>
                <c:ext xmlns:c16="http://schemas.microsoft.com/office/drawing/2014/chart" uri="{C3380CC4-5D6E-409C-BE32-E72D297353CC}">
                  <c16:uniqueId val="{00000019-183D-42AC-AAA9-43C6902D7110}"/>
                </c:ext>
              </c:extLst>
            </c:dLbl>
            <c:dLbl>
              <c:idx val="3"/>
              <c:delete val="1"/>
              <c:extLst>
                <c:ext xmlns:c15="http://schemas.microsoft.com/office/drawing/2012/chart" uri="{CE6537A1-D6FC-4f65-9D91-7224C49458BB}"/>
                <c:ext xmlns:c16="http://schemas.microsoft.com/office/drawing/2014/chart" uri="{C3380CC4-5D6E-409C-BE32-E72D297353CC}">
                  <c16:uniqueId val="{0000001A-183D-42AC-AAA9-43C6902D7110}"/>
                </c:ext>
              </c:extLst>
            </c:dLbl>
            <c:dLbl>
              <c:idx val="4"/>
              <c:delete val="1"/>
              <c:extLst>
                <c:ext xmlns:c15="http://schemas.microsoft.com/office/drawing/2012/chart" uri="{CE6537A1-D6FC-4f65-9D91-7224C49458BB}"/>
                <c:ext xmlns:c16="http://schemas.microsoft.com/office/drawing/2014/chart" uri="{C3380CC4-5D6E-409C-BE32-E72D297353CC}">
                  <c16:uniqueId val="{0000001B-183D-42AC-AAA9-43C6902D7110}"/>
                </c:ext>
              </c:extLst>
            </c:dLbl>
            <c:dLbl>
              <c:idx val="5"/>
              <c:layout>
                <c:manualLayout>
                  <c:x val="-2.284102259697102E-2"/>
                  <c:y val="-2.51671564172809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83D-42AC-AAA9-43C6902D7110}"/>
                </c:ext>
              </c:extLst>
            </c:dLbl>
            <c:dLbl>
              <c:idx val="6"/>
              <c:delete val="1"/>
              <c:extLst>
                <c:ext xmlns:c15="http://schemas.microsoft.com/office/drawing/2012/chart" uri="{CE6537A1-D6FC-4f65-9D91-7224C49458BB}"/>
                <c:ext xmlns:c16="http://schemas.microsoft.com/office/drawing/2014/chart" uri="{C3380CC4-5D6E-409C-BE32-E72D297353CC}">
                  <c16:uniqueId val="{0000001D-183D-42AC-AAA9-43C6902D7110}"/>
                </c:ext>
              </c:extLst>
            </c:dLbl>
            <c:dLbl>
              <c:idx val="7"/>
              <c:delete val="1"/>
              <c:extLst>
                <c:ext xmlns:c15="http://schemas.microsoft.com/office/drawing/2012/chart" uri="{CE6537A1-D6FC-4f65-9D91-7224C49458BB}"/>
                <c:ext xmlns:c16="http://schemas.microsoft.com/office/drawing/2014/chart" uri="{C3380CC4-5D6E-409C-BE32-E72D297353CC}">
                  <c16:uniqueId val="{0000001E-183D-42AC-AAA9-43C6902D7110}"/>
                </c:ext>
              </c:extLst>
            </c:dLbl>
            <c:dLbl>
              <c:idx val="8"/>
              <c:delete val="1"/>
              <c:extLst>
                <c:ext xmlns:c15="http://schemas.microsoft.com/office/drawing/2012/chart" uri="{CE6537A1-D6FC-4f65-9D91-7224C49458BB}"/>
                <c:ext xmlns:c16="http://schemas.microsoft.com/office/drawing/2014/chart" uri="{C3380CC4-5D6E-409C-BE32-E72D297353CC}">
                  <c16:uniqueId val="{0000001F-183D-42AC-AAA9-43C6902D7110}"/>
                </c:ext>
              </c:extLst>
            </c:dLbl>
            <c:dLbl>
              <c:idx val="9"/>
              <c:delete val="1"/>
              <c:extLst>
                <c:ext xmlns:c15="http://schemas.microsoft.com/office/drawing/2012/chart" uri="{CE6537A1-D6FC-4f65-9D91-7224C49458BB}"/>
                <c:ext xmlns:c16="http://schemas.microsoft.com/office/drawing/2014/chart" uri="{C3380CC4-5D6E-409C-BE32-E72D297353CC}">
                  <c16:uniqueId val="{00000020-183D-42AC-AAA9-43C6902D7110}"/>
                </c:ext>
              </c:extLst>
            </c:dLbl>
            <c:dLbl>
              <c:idx val="10"/>
              <c:layout>
                <c:manualLayout>
                  <c:x val="-1.482400196944164E-2"/>
                  <c:y val="6.6464089816668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4-447C-A2DA-D7734A534FD4}"/>
                </c:ext>
              </c:extLst>
            </c:dLbl>
            <c:dLbl>
              <c:idx val="11"/>
              <c:delete val="1"/>
              <c:extLst>
                <c:ext xmlns:c15="http://schemas.microsoft.com/office/drawing/2012/chart" uri="{CE6537A1-D6FC-4f65-9D91-7224C49458BB}"/>
                <c:ext xmlns:c16="http://schemas.microsoft.com/office/drawing/2014/chart" uri="{C3380CC4-5D6E-409C-BE32-E72D297353CC}">
                  <c16:uniqueId val="{00000021-183D-42AC-AAA9-43C6902D7110}"/>
                </c:ext>
              </c:extLst>
            </c:dLbl>
            <c:dLbl>
              <c:idx val="12"/>
              <c:delete val="1"/>
              <c:extLst>
                <c:ext xmlns:c15="http://schemas.microsoft.com/office/drawing/2012/chart" uri="{CE6537A1-D6FC-4f65-9D91-7224C49458BB}"/>
                <c:ext xmlns:c16="http://schemas.microsoft.com/office/drawing/2014/chart" uri="{C3380CC4-5D6E-409C-BE32-E72D297353CC}">
                  <c16:uniqueId val="{00000022-183D-42AC-AAA9-43C6902D7110}"/>
                </c:ext>
              </c:extLst>
            </c:dLbl>
            <c:dLbl>
              <c:idx val="13"/>
              <c:delete val="1"/>
              <c:extLst>
                <c:ext xmlns:c15="http://schemas.microsoft.com/office/drawing/2012/chart" uri="{CE6537A1-D6FC-4f65-9D91-7224C49458BB}"/>
                <c:ext xmlns:c16="http://schemas.microsoft.com/office/drawing/2014/chart" uri="{C3380CC4-5D6E-409C-BE32-E72D297353CC}">
                  <c16:uniqueId val="{00000023-183D-42AC-AAA9-43C6902D7110}"/>
                </c:ext>
              </c:extLst>
            </c:dLbl>
            <c:dLbl>
              <c:idx val="14"/>
              <c:delete val="1"/>
              <c:extLst>
                <c:ext xmlns:c15="http://schemas.microsoft.com/office/drawing/2012/chart" uri="{CE6537A1-D6FC-4f65-9D91-7224C49458BB}"/>
                <c:ext xmlns:c16="http://schemas.microsoft.com/office/drawing/2014/chart" uri="{C3380CC4-5D6E-409C-BE32-E72D297353CC}">
                  <c16:uniqueId val="{00000024-183D-42AC-AAA9-43C6902D7110}"/>
                </c:ext>
              </c:extLst>
            </c:dLbl>
            <c:dLbl>
              <c:idx val="15"/>
              <c:layout>
                <c:manualLayout>
                  <c:x val="-1.7156042132437224E-2"/>
                  <c:y val="5.887902963787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B4-447C-A2DA-D7734A534FD4}"/>
                </c:ext>
              </c:extLst>
            </c:dLbl>
            <c:dLbl>
              <c:idx val="16"/>
              <c:delete val="1"/>
              <c:extLst>
                <c:ext xmlns:c15="http://schemas.microsoft.com/office/drawing/2012/chart" uri="{CE6537A1-D6FC-4f65-9D91-7224C49458BB}"/>
                <c:ext xmlns:c16="http://schemas.microsoft.com/office/drawing/2014/chart" uri="{C3380CC4-5D6E-409C-BE32-E72D297353CC}">
                  <c16:uniqueId val="{00000025-183D-42AC-AAA9-43C6902D7110}"/>
                </c:ext>
              </c:extLst>
            </c:dLbl>
            <c:dLbl>
              <c:idx val="17"/>
              <c:delete val="1"/>
              <c:extLst>
                <c:ext xmlns:c15="http://schemas.microsoft.com/office/drawing/2012/chart" uri="{CE6537A1-D6FC-4f65-9D91-7224C49458BB}"/>
                <c:ext xmlns:c16="http://schemas.microsoft.com/office/drawing/2014/chart" uri="{C3380CC4-5D6E-409C-BE32-E72D297353CC}">
                  <c16:uniqueId val="{00000026-183D-42AC-AAA9-43C6902D7110}"/>
                </c:ext>
              </c:extLst>
            </c:dLbl>
            <c:dLbl>
              <c:idx val="18"/>
              <c:delete val="1"/>
              <c:extLst>
                <c:ext xmlns:c15="http://schemas.microsoft.com/office/drawing/2012/chart" uri="{CE6537A1-D6FC-4f65-9D91-7224C49458BB}"/>
                <c:ext xmlns:c16="http://schemas.microsoft.com/office/drawing/2014/chart" uri="{C3380CC4-5D6E-409C-BE32-E72D297353CC}">
                  <c16:uniqueId val="{00000027-183D-42AC-AAA9-43C6902D7110}"/>
                </c:ext>
              </c:extLst>
            </c:dLbl>
            <c:dLbl>
              <c:idx val="19"/>
              <c:delete val="1"/>
              <c:extLst>
                <c:ext xmlns:c15="http://schemas.microsoft.com/office/drawing/2012/chart" uri="{CE6537A1-D6FC-4f65-9D91-7224C49458BB}"/>
                <c:ext xmlns:c16="http://schemas.microsoft.com/office/drawing/2014/chart" uri="{C3380CC4-5D6E-409C-BE32-E72D297353CC}">
                  <c16:uniqueId val="{00000028-183D-42AC-AAA9-43C6902D7110}"/>
                </c:ext>
              </c:extLst>
            </c:dLbl>
            <c:dLbl>
              <c:idx val="20"/>
              <c:layout>
                <c:manualLayout>
                  <c:x val="-1.0441593302199624E-2"/>
                  <c:y val="8.601435664965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83D-42AC-AAA9-43C6902D7110}"/>
                </c:ext>
              </c:extLst>
            </c:dLbl>
            <c:dLbl>
              <c:idx val="21"/>
              <c:delete val="1"/>
              <c:extLst>
                <c:ext xmlns:c15="http://schemas.microsoft.com/office/drawing/2012/chart" uri="{CE6537A1-D6FC-4f65-9D91-7224C49458BB}"/>
                <c:ext xmlns:c16="http://schemas.microsoft.com/office/drawing/2014/chart" uri="{C3380CC4-5D6E-409C-BE32-E72D297353CC}">
                  <c16:uniqueId val="{0000002B-183D-42AC-AAA9-43C6902D7110}"/>
                </c:ext>
              </c:extLst>
            </c:dLbl>
            <c:dLbl>
              <c:idx val="22"/>
              <c:layout>
                <c:manualLayout>
                  <c:x val="-4.4392831597942495E-2"/>
                  <c:y val="-2.9315450533428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83D-42AC-AAA9-43C6902D7110}"/>
                </c:ext>
              </c:extLst>
            </c:dLbl>
            <c:dLbl>
              <c:idx val="23"/>
              <c:layout>
                <c:manualLayout>
                  <c:x val="-1.4023376621771024E-2"/>
                  <c:y val="4.09944736340619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4-447C-A2DA-D7734A534FD4}"/>
                </c:ext>
              </c:extLst>
            </c:dLbl>
            <c:dLbl>
              <c:idx val="24"/>
              <c:layout>
                <c:manualLayout>
                  <c:x val="-9.4763288058412505E-3"/>
                  <c:y val="4.42736927437333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3B-4F31-BE27-B597EE709D0F}"/>
                </c:ext>
              </c:extLst>
            </c:dLbl>
            <c:numFmt formatCode="&quot;₡&quot;#,##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8100" cap="flat" cmpd="sng" algn="ctr">
                      <a:solidFill>
                        <a:schemeClr val="accent5">
                          <a:shade val="95000"/>
                          <a:satMod val="105000"/>
                        </a:schemeClr>
                      </a:solidFill>
                      <a:prstDash val="solid"/>
                      <a:round/>
                    </a:ln>
                    <a:effectLst/>
                  </c:spPr>
                </c15:leaderLines>
              </c:ext>
            </c:extLst>
          </c:dLbls>
          <c:cat>
            <c:numRef>
              <c:f>'Cuadro 2'!$B$8:$B$32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2'!$C$8:$C$32</c:f>
              <c:numCache>
                <c:formatCode>"₡"#\ ##0.00</c:formatCode>
                <c:ptCount val="25"/>
                <c:pt idx="0">
                  <c:v>19772.120738735019</c:v>
                </c:pt>
                <c:pt idx="1">
                  <c:v>23559.069662030393</c:v>
                </c:pt>
                <c:pt idx="2">
                  <c:v>26015.102801413552</c:v>
                </c:pt>
                <c:pt idx="3">
                  <c:v>31505.565650095301</c:v>
                </c:pt>
                <c:pt idx="4">
                  <c:v>39292.682149468739</c:v>
                </c:pt>
                <c:pt idx="5">
                  <c:v>46590.72416274713</c:v>
                </c:pt>
                <c:pt idx="6">
                  <c:v>59950.546479210105</c:v>
                </c:pt>
                <c:pt idx="7">
                  <c:v>92830.414728567193</c:v>
                </c:pt>
                <c:pt idx="8">
                  <c:v>133132.86747984716</c:v>
                </c:pt>
                <c:pt idx="9">
                  <c:v>119151.90198062366</c:v>
                </c:pt>
                <c:pt idx="10">
                  <c:v>146783.27431314427</c:v>
                </c:pt>
                <c:pt idx="11">
                  <c:v>185863.11286055009</c:v>
                </c:pt>
                <c:pt idx="12">
                  <c:v>202651.53119688074</c:v>
                </c:pt>
                <c:pt idx="13">
                  <c:v>233299.95688893215</c:v>
                </c:pt>
                <c:pt idx="14">
                  <c:v>240879.12296029605</c:v>
                </c:pt>
                <c:pt idx="15">
                  <c:v>278103.73701053788</c:v>
                </c:pt>
                <c:pt idx="16">
                  <c:v>295300.48579930502</c:v>
                </c:pt>
                <c:pt idx="17">
                  <c:v>320722.26411317737</c:v>
                </c:pt>
                <c:pt idx="18">
                  <c:v>355735.09819394234</c:v>
                </c:pt>
                <c:pt idx="19">
                  <c:v>377689.25998752401</c:v>
                </c:pt>
                <c:pt idx="20">
                  <c:v>590418.73350294703</c:v>
                </c:pt>
                <c:pt idx="21">
                  <c:v>565343.52981126471</c:v>
                </c:pt>
                <c:pt idx="22">
                  <c:v>593750.42386212468</c:v>
                </c:pt>
                <c:pt idx="23">
                  <c:v>660863.71742491669</c:v>
                </c:pt>
                <c:pt idx="24">
                  <c:v>823460.93772092625</c:v>
                </c:pt>
              </c:numCache>
            </c:numRef>
          </c:val>
          <c:smooth val="0"/>
          <c:extLst>
            <c:ext xmlns:c16="http://schemas.microsoft.com/office/drawing/2014/chart" uri="{C3380CC4-5D6E-409C-BE32-E72D297353CC}">
              <c16:uniqueId val="{00000000-183D-42AC-AAA9-43C6902D7110}"/>
            </c:ext>
          </c:extLst>
        </c:ser>
        <c:dLbls>
          <c:showLegendKey val="0"/>
          <c:showVal val="0"/>
          <c:showCatName val="0"/>
          <c:showSerName val="0"/>
          <c:showPercent val="0"/>
          <c:showBubbleSize val="0"/>
        </c:dLbls>
        <c:marker val="1"/>
        <c:smooth val="0"/>
        <c:axId val="888155583"/>
        <c:axId val="888150175"/>
      </c:lineChart>
      <c:lineChart>
        <c:grouping val="standard"/>
        <c:varyColors val="0"/>
        <c:ser>
          <c:idx val="1"/>
          <c:order val="1"/>
          <c:tx>
            <c:strRef>
              <c:f>'Cuadro 2'!$E$7</c:f>
              <c:strCache>
                <c:ptCount val="1"/>
                <c:pt idx="0">
                  <c:v>Razón SINPE/PIB</c:v>
                </c:pt>
              </c:strCache>
            </c:strRef>
          </c:tx>
          <c:spPr>
            <a:ln w="50800" cap="rnd" cmpd="sng">
              <a:solidFill>
                <a:srgbClr val="FF0000"/>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CD-4D49-8A6F-FBA2D53BB849}"/>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CD-4D49-8A6F-FBA2D53BB849}"/>
                </c:ext>
              </c:extLst>
            </c:dLbl>
            <c:dLbl>
              <c:idx val="10"/>
              <c:layout>
                <c:manualLayout>
                  <c:x val="-8.6362565753317112E-3"/>
                  <c:y val="-4.6098421945752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CD-4D49-8A6F-FBA2D53BB849}"/>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CD-4D49-8A6F-FBA2D53BB849}"/>
                </c:ext>
              </c:extLst>
            </c:dLbl>
            <c:dLbl>
              <c:idx val="2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CD-4D49-8A6F-FBA2D53BB849}"/>
                </c:ext>
              </c:extLst>
            </c:dLbl>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CD-4D49-8A6F-FBA2D53BB849}"/>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CD-4D49-8A6F-FBA2D53BB849}"/>
                </c:ext>
              </c:extLst>
            </c:dLbl>
            <c:dLbl>
              <c:idx val="2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CD-4D49-8A6F-FBA2D53BB84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'Cuadro 2'!$B$8:$B$32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2'!$E$8:$E$32</c:f>
              <c:numCache>
                <c:formatCode>0.0</c:formatCode>
                <c:ptCount val="25"/>
                <c:pt idx="0">
                  <c:v>4.2731585976008324</c:v>
                </c:pt>
                <c:pt idx="1">
                  <c:v>4.4839533637658002</c:v>
                </c:pt>
                <c:pt idx="2">
                  <c:v>4.3610052834702442</c:v>
                </c:pt>
                <c:pt idx="3">
                  <c:v>4.5755995808577099</c:v>
                </c:pt>
                <c:pt idx="4">
                  <c:v>4.8211064780323856</c:v>
                </c:pt>
                <c:pt idx="5">
                  <c:v>4.8648445267335143</c:v>
                </c:pt>
                <c:pt idx="6">
                  <c:v>5.1622229066856899</c:v>
                </c:pt>
                <c:pt idx="7">
                  <c:v>6.6837109284921832</c:v>
                </c:pt>
                <c:pt idx="8">
                  <c:v>8.2135279964417247</c:v>
                </c:pt>
                <c:pt idx="9">
                  <c:v>6.7599513918634013</c:v>
                </c:pt>
                <c:pt idx="10">
                  <c:v>7.4125439750648097</c:v>
                </c:pt>
                <c:pt idx="11">
                  <c:v>8.595412481211115</c:v>
                </c:pt>
                <c:pt idx="12">
                  <c:v>8.5316655799155949</c:v>
                </c:pt>
                <c:pt idx="13">
                  <c:v>9.162328574719675</c:v>
                </c:pt>
                <c:pt idx="14">
                  <c:v>8.6024179362194211</c:v>
                </c:pt>
                <c:pt idx="15">
                  <c:v>9.2173036215126647</c:v>
                </c:pt>
                <c:pt idx="16">
                  <c:v>9.2119363241911341</c:v>
                </c:pt>
                <c:pt idx="17">
                  <c:v>9.3386197297634599</c:v>
                </c:pt>
                <c:pt idx="18">
                  <c:v>9.8774920631237055</c:v>
                </c:pt>
                <c:pt idx="19">
                  <c:v>9.983288344517474</c:v>
                </c:pt>
                <c:pt idx="20">
                  <c:v>16.177962800421913</c:v>
                </c:pt>
                <c:pt idx="21">
                  <c:v>14.019113074603979</c:v>
                </c:pt>
                <c:pt idx="22">
                  <c:v>13.250390830172035</c:v>
                </c:pt>
                <c:pt idx="23">
                  <c:v>14.043220114964413</c:v>
                </c:pt>
                <c:pt idx="24">
                  <c:v>16.76565747451664</c:v>
                </c:pt>
              </c:numCache>
            </c:numRef>
          </c:val>
          <c:smooth val="0"/>
          <c:extLst>
            <c:ext xmlns:c16="http://schemas.microsoft.com/office/drawing/2014/chart" uri="{C3380CC4-5D6E-409C-BE32-E72D297353CC}">
              <c16:uniqueId val="{00000002-34B4-447C-A2DA-D7734A534FD4}"/>
            </c:ext>
          </c:extLst>
        </c:ser>
        <c:dLbls>
          <c:showLegendKey val="0"/>
          <c:showVal val="0"/>
          <c:showCatName val="0"/>
          <c:showSerName val="0"/>
          <c:showPercent val="0"/>
          <c:showBubbleSize val="0"/>
        </c:dLbls>
        <c:marker val="1"/>
        <c:smooth val="0"/>
        <c:axId val="1771475247"/>
        <c:axId val="1771478159"/>
      </c:lineChart>
      <c:catAx>
        <c:axId val="888155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888150175"/>
        <c:crosses val="autoZero"/>
        <c:auto val="1"/>
        <c:lblAlgn val="ctr"/>
        <c:lblOffset val="100"/>
        <c:noMultiLvlLbl val="0"/>
      </c:catAx>
      <c:valAx>
        <c:axId val="8881501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r>
                  <a:rPr lang="es-CR" sz="1600" b="1" i="0" baseline="0">
                    <a:effectLst/>
                  </a:rPr>
                  <a:t>Billones de colones</a:t>
                </a:r>
                <a:endParaRPr lang="es-CR" sz="1600">
                  <a:effectLst/>
                </a:endParaRPr>
              </a:p>
            </c:rich>
          </c:tx>
          <c:layout>
            <c:manualLayout>
              <c:xMode val="edge"/>
              <c:yMode val="edge"/>
              <c:x val="1.1123586743875763E-2"/>
              <c:y val="0.3705076435905644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888155583"/>
        <c:crosses val="autoZero"/>
        <c:crossBetween val="between"/>
        <c:dispUnits>
          <c:builtInUnit val="thousands"/>
        </c:dispUnits>
      </c:valAx>
      <c:valAx>
        <c:axId val="1771478159"/>
        <c:scaling>
          <c:orientation val="minMax"/>
        </c:scaling>
        <c:delete val="0"/>
        <c:axPos val="r"/>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s-CR" sz="1600">
                    <a:solidFill>
                      <a:sysClr val="windowText" lastClr="000000"/>
                    </a:solidFill>
                  </a:rPr>
                  <a:t>Veces</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R"/>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1771475247"/>
        <c:crosses val="max"/>
        <c:crossBetween val="between"/>
      </c:valAx>
      <c:catAx>
        <c:axId val="1771475247"/>
        <c:scaling>
          <c:orientation val="minMax"/>
        </c:scaling>
        <c:delete val="1"/>
        <c:axPos val="b"/>
        <c:numFmt formatCode="General" sourceLinked="1"/>
        <c:majorTickMark val="out"/>
        <c:minorTickMark val="none"/>
        <c:tickLblPos val="nextTo"/>
        <c:crossAx val="1771478159"/>
        <c:crosses val="autoZero"/>
        <c:auto val="1"/>
        <c:lblAlgn val="ctr"/>
        <c:lblOffset val="100"/>
        <c:noMultiLvlLbl val="0"/>
      </c:catAx>
      <c:spPr>
        <a:noFill/>
        <a:ln w="25400">
          <a:noFill/>
        </a:ln>
        <a:effectLst/>
      </c:spPr>
    </c:plotArea>
    <c:legend>
      <c:legendPos val="r"/>
      <c:layout>
        <c:manualLayout>
          <c:xMode val="edge"/>
          <c:yMode val="edge"/>
          <c:x val="0.38476047656168688"/>
          <c:y val="0.89211174432024432"/>
          <c:w val="0.16845115685718354"/>
          <c:h val="8.1477283043388929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5.5110606245557463E-2"/>
          <c:y val="0.16811872951844795"/>
          <c:w val="0.88199210472641476"/>
          <c:h val="0.67415687414542969"/>
        </c:manualLayout>
      </c:layout>
      <c:barChart>
        <c:barDir val="col"/>
        <c:grouping val="clustered"/>
        <c:varyColors val="0"/>
        <c:ser>
          <c:idx val="0"/>
          <c:order val="0"/>
          <c:tx>
            <c:v>Cantidad</c:v>
          </c:tx>
          <c:spPr>
            <a:solidFill>
              <a:srgbClr val="000066"/>
            </a:solidFill>
            <a:effectLst>
              <a:innerShdw blurRad="63500" dist="50800" dir="16200000">
                <a:srgbClr val="000066">
                  <a:alpha val="50000"/>
                </a:srgbClr>
              </a:innerShdw>
            </a:effectLst>
            <a:scene3d>
              <a:camera prst="orthographicFront"/>
              <a:lightRig rig="threePt" dir="t"/>
            </a:scene3d>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572F-417E-8381-28DCFD7D0269}"/>
                </c:ext>
              </c:extLst>
            </c:dLbl>
            <c:dLbl>
              <c:idx val="1"/>
              <c:delete val="1"/>
              <c:extLst>
                <c:ext xmlns:c15="http://schemas.microsoft.com/office/drawing/2012/chart" uri="{CE6537A1-D6FC-4f65-9D91-7224C49458BB}"/>
                <c:ext xmlns:c16="http://schemas.microsoft.com/office/drawing/2014/chart" uri="{C3380CC4-5D6E-409C-BE32-E72D297353CC}">
                  <c16:uniqueId val="{00000004-572F-417E-8381-28DCFD7D0269}"/>
                </c:ext>
              </c:extLst>
            </c:dLbl>
            <c:dLbl>
              <c:idx val="2"/>
              <c:delete val="1"/>
              <c:extLst>
                <c:ext xmlns:c15="http://schemas.microsoft.com/office/drawing/2012/chart" uri="{CE6537A1-D6FC-4f65-9D91-7224C49458BB}"/>
                <c:ext xmlns:c16="http://schemas.microsoft.com/office/drawing/2014/chart" uri="{C3380CC4-5D6E-409C-BE32-E72D297353CC}">
                  <c16:uniqueId val="{00000001-4E08-46F4-BB63-F0EE787955D4}"/>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08-46F4-BB63-F0EE787955D4}"/>
                </c:ext>
              </c:extLst>
            </c:dLbl>
            <c:dLbl>
              <c:idx val="4"/>
              <c:delete val="1"/>
              <c:extLst>
                <c:ext xmlns:c15="http://schemas.microsoft.com/office/drawing/2012/chart" uri="{CE6537A1-D6FC-4f65-9D91-7224C49458BB}"/>
                <c:ext xmlns:c16="http://schemas.microsoft.com/office/drawing/2014/chart" uri="{C3380CC4-5D6E-409C-BE32-E72D297353CC}">
                  <c16:uniqueId val="{00000003-4E08-46F4-BB63-F0EE787955D4}"/>
                </c:ext>
              </c:extLst>
            </c:dLbl>
            <c:dLbl>
              <c:idx val="5"/>
              <c:delete val="1"/>
              <c:extLst>
                <c:ext xmlns:c15="http://schemas.microsoft.com/office/drawing/2012/chart" uri="{CE6537A1-D6FC-4f65-9D91-7224C49458BB}"/>
                <c:ext xmlns:c16="http://schemas.microsoft.com/office/drawing/2014/chart" uri="{C3380CC4-5D6E-409C-BE32-E72D297353CC}">
                  <c16:uniqueId val="{00000004-4E08-46F4-BB63-F0EE787955D4}"/>
                </c:ext>
              </c:extLst>
            </c:dLbl>
            <c:dLbl>
              <c:idx val="6"/>
              <c:delete val="1"/>
              <c:extLst>
                <c:ext xmlns:c15="http://schemas.microsoft.com/office/drawing/2012/chart" uri="{CE6537A1-D6FC-4f65-9D91-7224C49458BB}"/>
                <c:ext xmlns:c16="http://schemas.microsoft.com/office/drawing/2014/chart" uri="{C3380CC4-5D6E-409C-BE32-E72D297353CC}">
                  <c16:uniqueId val="{00000005-4E08-46F4-BB63-F0EE787955D4}"/>
                </c:ext>
              </c:extLst>
            </c:dLbl>
            <c:dLbl>
              <c:idx val="7"/>
              <c:delete val="1"/>
              <c:extLst>
                <c:ext xmlns:c15="http://schemas.microsoft.com/office/drawing/2012/chart" uri="{CE6537A1-D6FC-4f65-9D91-7224C49458BB}"/>
                <c:ext xmlns:c16="http://schemas.microsoft.com/office/drawing/2014/chart" uri="{C3380CC4-5D6E-409C-BE32-E72D297353CC}">
                  <c16:uniqueId val="{00000006-4E08-46F4-BB63-F0EE787955D4}"/>
                </c:ext>
              </c:extLst>
            </c:dLbl>
            <c:dLbl>
              <c:idx val="8"/>
              <c:delete val="1"/>
              <c:extLst>
                <c:ext xmlns:c15="http://schemas.microsoft.com/office/drawing/2012/chart" uri="{CE6537A1-D6FC-4f65-9D91-7224C49458BB}"/>
                <c:ext xmlns:c16="http://schemas.microsoft.com/office/drawing/2014/chart" uri="{C3380CC4-5D6E-409C-BE32-E72D297353CC}">
                  <c16:uniqueId val="{00000007-4E08-46F4-BB63-F0EE787955D4}"/>
                </c:ext>
              </c:extLst>
            </c:dLbl>
            <c:numFmt formatCode="#,##0.0" sourceLinked="0"/>
            <c:spPr>
              <a:noFill/>
              <a:ln>
                <a:noFill/>
              </a:ln>
              <a:effectLst/>
            </c:spPr>
            <c:txPr>
              <a:bodyPr/>
              <a:lstStyle/>
              <a:p>
                <a:pPr>
                  <a:defRPr>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'Cuadro 4'!$C$6:$AA$7</c15:sqref>
                  </c15:fullRef>
                </c:ext>
              </c:extLst>
              <c:f>'Cuadro 4'!$H$6:$AA$7</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extLst>
                <c:ext xmlns:c15="http://schemas.microsoft.com/office/drawing/2012/chart" uri="{02D57815-91ED-43cb-92C2-25804820EDAC}">
                  <c15:fullRef>
                    <c15:sqref>'Cuadro 3'!$C$20:$AA$20</c15:sqref>
                  </c15:fullRef>
                </c:ext>
              </c:extLst>
              <c:f>'Cuadro 3'!$H$20:$AA$20</c:f>
              <c:numCache>
                <c:formatCode>#,##0</c:formatCode>
                <c:ptCount val="20"/>
                <c:pt idx="0">
                  <c:v>20394</c:v>
                </c:pt>
                <c:pt idx="1">
                  <c:v>262855</c:v>
                </c:pt>
                <c:pt idx="2">
                  <c:v>418767</c:v>
                </c:pt>
                <c:pt idx="3">
                  <c:v>463146</c:v>
                </c:pt>
                <c:pt idx="4">
                  <c:v>565274</c:v>
                </c:pt>
                <c:pt idx="5">
                  <c:v>810691</c:v>
                </c:pt>
                <c:pt idx="6">
                  <c:v>942598</c:v>
                </c:pt>
                <c:pt idx="7">
                  <c:v>1069835</c:v>
                </c:pt>
                <c:pt idx="8">
                  <c:v>1267875</c:v>
                </c:pt>
                <c:pt idx="9">
                  <c:v>1711149</c:v>
                </c:pt>
                <c:pt idx="10">
                  <c:v>2427529</c:v>
                </c:pt>
                <c:pt idx="11">
                  <c:v>3413366</c:v>
                </c:pt>
                <c:pt idx="12">
                  <c:v>4640246</c:v>
                </c:pt>
                <c:pt idx="13">
                  <c:v>6434214</c:v>
                </c:pt>
                <c:pt idx="14">
                  <c:v>9279174</c:v>
                </c:pt>
                <c:pt idx="15">
                  <c:v>13767488</c:v>
                </c:pt>
                <c:pt idx="16">
                  <c:v>21102403</c:v>
                </c:pt>
                <c:pt idx="17">
                  <c:v>29238762</c:v>
                </c:pt>
                <c:pt idx="18">
                  <c:v>38477319</c:v>
                </c:pt>
                <c:pt idx="19">
                  <c:v>50647347</c:v>
                </c:pt>
              </c:numCache>
            </c:numRef>
          </c:val>
          <c:extLst>
            <c:ext xmlns:c15="http://schemas.microsoft.com/office/drawing/2012/chart" uri="{02D57815-91ED-43cb-92C2-25804820EDAC}">
              <c15:categoryFilterExceptions>
                <c15:categoryFilterException>
                  <c15:sqref>'Cuadro 3'!$E$20</c15:sqref>
                  <c15:dLbl>
                    <c:idx val="-1"/>
                    <c:delete val="1"/>
                    <c:extLst>
                      <c:ext uri="{CE6537A1-D6FC-4f65-9D91-7224C49458BB}"/>
                      <c:ext xmlns:c16="http://schemas.microsoft.com/office/drawing/2014/chart" uri="{C3380CC4-5D6E-409C-BE32-E72D297353CC}">
                        <c16:uniqueId val="{00000000-E814-4A7A-83B1-7024C2B304F9}"/>
                      </c:ext>
                    </c:extLst>
                  </c15:dLbl>
                </c15:categoryFilterException>
                <c15:categoryFilterException>
                  <c15:sqref>'Cuadro 3'!$F$20</c15:sqref>
                  <c15:dLbl>
                    <c:idx val="-1"/>
                    <c:delete val="1"/>
                    <c:extLst>
                      <c:ext uri="{CE6537A1-D6FC-4f65-9D91-7224C49458BB}"/>
                      <c:ext xmlns:c16="http://schemas.microsoft.com/office/drawing/2014/chart" uri="{C3380CC4-5D6E-409C-BE32-E72D297353CC}">
                        <c16:uniqueId val="{00000001-E814-4A7A-83B1-7024C2B304F9}"/>
                      </c:ext>
                    </c:extLst>
                  </c15:dLbl>
                </c15:categoryFilterException>
                <c15:categoryFilterException>
                  <c15:sqref>'Cuadro 3'!$G$20</c15:sqref>
                  <c15:dLbl>
                    <c:idx val="-1"/>
                    <c:delete val="1"/>
                    <c:extLst>
                      <c:ext uri="{CE6537A1-D6FC-4f65-9D91-7224C49458BB}"/>
                      <c:ext xmlns:c16="http://schemas.microsoft.com/office/drawing/2014/chart" uri="{C3380CC4-5D6E-409C-BE32-E72D297353CC}">
                        <c16:uniqueId val="{00000002-E814-4A7A-83B1-7024C2B304F9}"/>
                      </c:ext>
                    </c:extLst>
                  </c15:dLbl>
                </c15:categoryFilterException>
              </c15:categoryFilterExceptions>
            </c:ext>
            <c:ext xmlns:c16="http://schemas.microsoft.com/office/drawing/2014/chart" uri="{C3380CC4-5D6E-409C-BE32-E72D297353CC}">
              <c16:uniqueId val="{00000005-572F-417E-8381-28DCFD7D0269}"/>
            </c:ext>
          </c:extLst>
        </c:ser>
        <c:dLbls>
          <c:showLegendKey val="0"/>
          <c:showVal val="0"/>
          <c:showCatName val="0"/>
          <c:showSerName val="0"/>
          <c:showPercent val="0"/>
          <c:showBubbleSize val="0"/>
        </c:dLbls>
        <c:gapWidth val="25"/>
        <c:axId val="205524104"/>
        <c:axId val="205524496"/>
      </c:barChart>
      <c:lineChart>
        <c:grouping val="standard"/>
        <c:varyColors val="0"/>
        <c:ser>
          <c:idx val="1"/>
          <c:order val="1"/>
          <c:tx>
            <c:v>Valor</c:v>
          </c:tx>
          <c:spPr>
            <a:ln>
              <a:solidFill>
                <a:srgbClr val="FF0000"/>
              </a:solidFill>
            </a:ln>
          </c:spPr>
          <c:marker>
            <c:symbol val="none"/>
          </c:marker>
          <c:dLbls>
            <c:dLbl>
              <c:idx val="0"/>
              <c:numFmt formatCode="&quot;₡&quot;#,##0.00" sourceLinked="0"/>
              <c:spPr>
                <a:noFill/>
                <a:ln>
                  <a:noFill/>
                </a:ln>
                <a:effectLst/>
              </c:spPr>
              <c:txPr>
                <a:bodyPr wrap="square" lIns="38100" tIns="19050" rIns="38100" bIns="19050" anchor="ctr">
                  <a:spAutoFit/>
                </a:bodyPr>
                <a:lstStyle/>
                <a:p>
                  <a:pPr>
                    <a:defRPr/>
                  </a:pPr>
                  <a:endParaRPr lang="es-CR"/>
                </a:p>
              </c:txPr>
              <c:dLblPos val="t"/>
              <c:showLegendKey val="0"/>
              <c:showVal val="1"/>
              <c:showCatName val="0"/>
              <c:showSerName val="0"/>
              <c:showPercent val="0"/>
              <c:showBubbleSize val="0"/>
              <c:extLst>
                <c:ext xmlns:c16="http://schemas.microsoft.com/office/drawing/2014/chart" uri="{C3380CC4-5D6E-409C-BE32-E72D297353CC}">
                  <c16:uniqueId val="{00000004-7AFD-4351-B1CD-23B561C421CE}"/>
                </c:ext>
              </c:extLst>
            </c:dLbl>
            <c:dLbl>
              <c:idx val="1"/>
              <c:delete val="1"/>
              <c:extLst>
                <c:ext xmlns:c15="http://schemas.microsoft.com/office/drawing/2012/chart" uri="{CE6537A1-D6FC-4f65-9D91-7224C49458BB}"/>
                <c:ext xmlns:c16="http://schemas.microsoft.com/office/drawing/2014/chart" uri="{C3380CC4-5D6E-409C-BE32-E72D297353CC}">
                  <c16:uniqueId val="{00000008-4E08-46F4-BB63-F0EE787955D4}"/>
                </c:ext>
              </c:extLst>
            </c:dLbl>
            <c:dLbl>
              <c:idx val="2"/>
              <c:delete val="1"/>
              <c:extLst>
                <c:ext xmlns:c15="http://schemas.microsoft.com/office/drawing/2012/chart" uri="{CE6537A1-D6FC-4f65-9D91-7224C49458BB}"/>
                <c:ext xmlns:c16="http://schemas.microsoft.com/office/drawing/2014/chart" uri="{C3380CC4-5D6E-409C-BE32-E72D297353CC}">
                  <c16:uniqueId val="{00000009-4E08-46F4-BB63-F0EE787955D4}"/>
                </c:ext>
              </c:extLst>
            </c:dLbl>
            <c:dLbl>
              <c:idx val="3"/>
              <c:delete val="1"/>
              <c:extLst>
                <c:ext xmlns:c15="http://schemas.microsoft.com/office/drawing/2012/chart" uri="{CE6537A1-D6FC-4f65-9D91-7224C49458BB}"/>
                <c:ext xmlns:c16="http://schemas.microsoft.com/office/drawing/2014/chart" uri="{C3380CC4-5D6E-409C-BE32-E72D297353CC}">
                  <c16:uniqueId val="{0000000A-4E08-46F4-BB63-F0EE787955D4}"/>
                </c:ext>
              </c:extLst>
            </c:dLbl>
            <c:dLbl>
              <c:idx val="4"/>
              <c:delete val="1"/>
              <c:extLst>
                <c:ext xmlns:c15="http://schemas.microsoft.com/office/drawing/2012/chart" uri="{CE6537A1-D6FC-4f65-9D91-7224C49458BB}"/>
                <c:ext xmlns:c16="http://schemas.microsoft.com/office/drawing/2014/chart" uri="{C3380CC4-5D6E-409C-BE32-E72D297353CC}">
                  <c16:uniqueId val="{0000000B-4E08-46F4-BB63-F0EE787955D4}"/>
                </c:ext>
              </c:extLst>
            </c:dLbl>
            <c:dLbl>
              <c:idx val="6"/>
              <c:delete val="1"/>
              <c:extLst>
                <c:ext xmlns:c15="http://schemas.microsoft.com/office/drawing/2012/chart" uri="{CE6537A1-D6FC-4f65-9D91-7224C49458BB}"/>
                <c:ext xmlns:c16="http://schemas.microsoft.com/office/drawing/2014/chart" uri="{C3380CC4-5D6E-409C-BE32-E72D297353CC}">
                  <c16:uniqueId val="{0000000C-4E08-46F4-BB63-F0EE787955D4}"/>
                </c:ext>
              </c:extLst>
            </c:dLbl>
            <c:dLbl>
              <c:idx val="7"/>
              <c:delete val="1"/>
              <c:extLst>
                <c:ext xmlns:c15="http://schemas.microsoft.com/office/drawing/2012/chart" uri="{CE6537A1-D6FC-4f65-9D91-7224C49458BB}"/>
                <c:ext xmlns:c16="http://schemas.microsoft.com/office/drawing/2014/chart" uri="{C3380CC4-5D6E-409C-BE32-E72D297353CC}">
                  <c16:uniqueId val="{0000000D-4E08-46F4-BB63-F0EE787955D4}"/>
                </c:ext>
              </c:extLst>
            </c:dLbl>
            <c:dLbl>
              <c:idx val="8"/>
              <c:delete val="1"/>
              <c:extLst>
                <c:ext xmlns:c15="http://schemas.microsoft.com/office/drawing/2012/chart" uri="{CE6537A1-D6FC-4f65-9D91-7224C49458BB}"/>
                <c:ext xmlns:c16="http://schemas.microsoft.com/office/drawing/2014/chart" uri="{C3380CC4-5D6E-409C-BE32-E72D297353CC}">
                  <c16:uniqueId val="{0000000E-4E08-46F4-BB63-F0EE787955D4}"/>
                </c:ext>
              </c:extLst>
            </c:dLbl>
            <c:dLbl>
              <c:idx val="9"/>
              <c:delete val="1"/>
              <c:extLst>
                <c:ext xmlns:c15="http://schemas.microsoft.com/office/drawing/2012/chart" uri="{CE6537A1-D6FC-4f65-9D91-7224C49458BB}"/>
                <c:ext xmlns:c16="http://schemas.microsoft.com/office/drawing/2014/chart" uri="{C3380CC4-5D6E-409C-BE32-E72D297353CC}">
                  <c16:uniqueId val="{0000000F-4E08-46F4-BB63-F0EE787955D4}"/>
                </c:ext>
              </c:extLst>
            </c:dLbl>
            <c:dLbl>
              <c:idx val="10"/>
              <c:layout>
                <c:manualLayout>
                  <c:x val="-2.3075868021936632E-2"/>
                  <c:y val="-5.09896248540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E08-46F4-BB63-F0EE787955D4}"/>
                </c:ext>
              </c:extLst>
            </c:dLbl>
            <c:dLbl>
              <c:idx val="11"/>
              <c:delete val="1"/>
              <c:extLst>
                <c:ext xmlns:c15="http://schemas.microsoft.com/office/drawing/2012/chart" uri="{CE6537A1-D6FC-4f65-9D91-7224C49458BB}"/>
                <c:ext xmlns:c16="http://schemas.microsoft.com/office/drawing/2014/chart" uri="{C3380CC4-5D6E-409C-BE32-E72D297353CC}">
                  <c16:uniqueId val="{00000010-4E08-46F4-BB63-F0EE787955D4}"/>
                </c:ext>
              </c:extLst>
            </c:dLbl>
            <c:dLbl>
              <c:idx val="12"/>
              <c:delete val="1"/>
              <c:extLst>
                <c:ext xmlns:c15="http://schemas.microsoft.com/office/drawing/2012/chart" uri="{CE6537A1-D6FC-4f65-9D91-7224C49458BB}"/>
                <c:ext xmlns:c16="http://schemas.microsoft.com/office/drawing/2014/chart" uri="{C3380CC4-5D6E-409C-BE32-E72D297353CC}">
                  <c16:uniqueId val="{00000011-4E08-46F4-BB63-F0EE787955D4}"/>
                </c:ext>
              </c:extLst>
            </c:dLbl>
            <c:dLbl>
              <c:idx val="13"/>
              <c:delete val="1"/>
              <c:extLst>
                <c:ext xmlns:c15="http://schemas.microsoft.com/office/drawing/2012/chart" uri="{CE6537A1-D6FC-4f65-9D91-7224C49458BB}"/>
                <c:ext xmlns:c16="http://schemas.microsoft.com/office/drawing/2014/chart" uri="{C3380CC4-5D6E-409C-BE32-E72D297353CC}">
                  <c16:uniqueId val="{00000012-4E08-46F4-BB63-F0EE787955D4}"/>
                </c:ext>
              </c:extLst>
            </c:dLbl>
            <c:dLbl>
              <c:idx val="14"/>
              <c:delete val="1"/>
              <c:extLst>
                <c:ext xmlns:c15="http://schemas.microsoft.com/office/drawing/2012/chart" uri="{CE6537A1-D6FC-4f65-9D91-7224C49458BB}"/>
                <c:ext xmlns:c16="http://schemas.microsoft.com/office/drawing/2014/chart" uri="{C3380CC4-5D6E-409C-BE32-E72D297353CC}">
                  <c16:uniqueId val="{00000013-4E08-46F4-BB63-F0EE787955D4}"/>
                </c:ext>
              </c:extLst>
            </c:dLbl>
            <c:dLbl>
              <c:idx val="15"/>
              <c:layout>
                <c:manualLayout>
                  <c:x val="-2.6351647584928414E-2"/>
                  <c:y val="-5.28746387118617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E08-46F4-BB63-F0EE787955D4}"/>
                </c:ext>
              </c:extLst>
            </c:dLbl>
            <c:dLbl>
              <c:idx val="16"/>
              <c:layout>
                <c:manualLayout>
                  <c:x val="-2.3894812912684669E-2"/>
                  <c:y val="-5.2874638711861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E08-46F4-BB63-F0EE787955D4}"/>
                </c:ext>
              </c:extLst>
            </c:dLbl>
            <c:dLbl>
              <c:idx val="17"/>
              <c:layout>
                <c:manualLayout>
                  <c:x val="-2.3075868021936632E-2"/>
                  <c:y val="-3.967954170711905E-2"/>
                </c:manualLayout>
              </c:layout>
              <c:numFmt formatCode="&quot;₡&quot;#,##0.0" sourceLinked="0"/>
              <c:spPr>
                <a:noFill/>
                <a:ln>
                  <a:noFill/>
                </a:ln>
                <a:effectLst/>
              </c:spPr>
              <c:txPr>
                <a:bodyPr wrap="square" lIns="38100" tIns="19050" rIns="38100" bIns="19050" anchor="ctr">
                  <a:spAutoFit/>
                </a:bodyPr>
                <a:lstStyle/>
                <a:p>
                  <a:pPr>
                    <a:defRPr>
                      <a:solidFill>
                        <a:schemeClr val="bg1"/>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E08-46F4-BB63-F0EE787955D4}"/>
                </c:ext>
              </c:extLst>
            </c:dLbl>
            <c:dLbl>
              <c:idx val="18"/>
              <c:numFmt formatCode="&quot;₡&quot;#,##0.0" sourceLinked="0"/>
              <c:spPr>
                <a:noFill/>
                <a:ln>
                  <a:noFill/>
                </a:ln>
                <a:effectLst/>
              </c:spPr>
              <c:txPr>
                <a:bodyPr wrap="square" lIns="38100" tIns="19050" rIns="38100" bIns="19050" anchor="ctr">
                  <a:spAutoFit/>
                </a:bodyPr>
                <a:lstStyle/>
                <a:p>
                  <a:pPr>
                    <a:defRPr>
                      <a:solidFill>
                        <a:schemeClr val="bg1"/>
                      </a:solidFill>
                    </a:defRPr>
                  </a:pPr>
                  <a:endParaRPr lang="es-CR"/>
                </a:p>
              </c:txPr>
              <c:dLblPos val="t"/>
              <c:showLegendKey val="0"/>
              <c:showVal val="1"/>
              <c:showCatName val="0"/>
              <c:showSerName val="0"/>
              <c:showPercent val="0"/>
              <c:showBubbleSize val="0"/>
              <c:extLst>
                <c:ext xmlns:c16="http://schemas.microsoft.com/office/drawing/2014/chart" uri="{C3380CC4-5D6E-409C-BE32-E72D297353CC}">
                  <c16:uniqueId val="{00000003-54DA-4BAE-BE70-A6D1230538D0}"/>
                </c:ext>
              </c:extLst>
            </c:dLbl>
            <c:dLbl>
              <c:idx val="19"/>
              <c:layout>
                <c:manualLayout>
                  <c:x val="-2.2380575739879827E-2"/>
                  <c:y val="-6.4519365716628085E-2"/>
                </c:manualLayout>
              </c:layout>
              <c:numFmt formatCode="&quot;₡&quot;#,##0.0" sourceLinked="0"/>
              <c:spPr>
                <a:noFill/>
                <a:ln>
                  <a:noFill/>
                </a:ln>
                <a:effectLst/>
              </c:spPr>
              <c:txPr>
                <a:bodyPr wrap="square" lIns="38100" tIns="19050" rIns="38100" bIns="19050" anchor="ctr">
                  <a:spAutoFit/>
                </a:bodyPr>
                <a:lstStyle/>
                <a:p>
                  <a:pPr>
                    <a:defRPr>
                      <a:solidFill>
                        <a:schemeClr val="bg1"/>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6E-4898-96B8-FB61F67FFB8C}"/>
                </c:ext>
              </c:extLst>
            </c:dLbl>
            <c:numFmt formatCode="&quot;₡&quot;#,##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8100" cap="flat" cmpd="sng" algn="ctr">
                      <a:solidFill>
                        <a:schemeClr val="accent4">
                          <a:shade val="95000"/>
                          <a:satMod val="105000"/>
                        </a:schemeClr>
                      </a:solidFill>
                      <a:prstDash val="solid"/>
                    </a:ln>
                    <a:effectLst/>
                  </c:spPr>
                </c15:leaderLines>
              </c:ext>
            </c:extLst>
          </c:dLbls>
          <c:cat>
            <c:strRef>
              <c:extLst>
                <c:ext xmlns:c15="http://schemas.microsoft.com/office/drawing/2012/chart" uri="{02D57815-91ED-43cb-92C2-25804820EDAC}">
                  <c15:fullRef>
                    <c15:sqref>'Cuadro 4'!$C$6:$AA$7</c15:sqref>
                  </c15:fullRef>
                </c:ext>
              </c:extLst>
              <c:f>'Cuadro 4'!$H$6:$AA$7</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extLst>
                <c:ext xmlns:c15="http://schemas.microsoft.com/office/drawing/2012/chart" uri="{02D57815-91ED-43cb-92C2-25804820EDAC}">
                  <c15:fullRef>
                    <c15:sqref>'Cuadro 4'!$C$21:$AA$21</c15:sqref>
                  </c15:fullRef>
                </c:ext>
              </c:extLst>
              <c:f>'Cuadro 4'!$H$21:$AA$21</c:f>
              <c:numCache>
                <c:formatCode>#,##0.00</c:formatCode>
                <c:ptCount val="20"/>
                <c:pt idx="0">
                  <c:v>46.595699261268855</c:v>
                </c:pt>
                <c:pt idx="1">
                  <c:v>342.05829420452994</c:v>
                </c:pt>
                <c:pt idx="2">
                  <c:v>722.71616164731779</c:v>
                </c:pt>
                <c:pt idx="3">
                  <c:v>949.52841654615645</c:v>
                </c:pt>
                <c:pt idx="4">
                  <c:v>1508.3489191737076</c:v>
                </c:pt>
                <c:pt idx="5">
                  <c:v>1946.4033669256999</c:v>
                </c:pt>
                <c:pt idx="6">
                  <c:v>2791.5544069466105</c:v>
                </c:pt>
                <c:pt idx="7">
                  <c:v>4830.1042190435301</c:v>
                </c:pt>
                <c:pt idx="8">
                  <c:v>8611.7601963406087</c:v>
                </c:pt>
                <c:pt idx="9">
                  <c:v>13889.528650440996</c:v>
                </c:pt>
                <c:pt idx="10">
                  <c:v>18301.90444273848</c:v>
                </c:pt>
                <c:pt idx="11">
                  <c:v>25671.088044029253</c:v>
                </c:pt>
                <c:pt idx="12">
                  <c:v>31086.01266156093</c:v>
                </c:pt>
                <c:pt idx="13">
                  <c:v>32928.682665308501</c:v>
                </c:pt>
                <c:pt idx="14">
                  <c:v>38111.627711741748</c:v>
                </c:pt>
                <c:pt idx="15">
                  <c:v>39636.008163736806</c:v>
                </c:pt>
                <c:pt idx="16">
                  <c:v>50706.88623677002</c:v>
                </c:pt>
                <c:pt idx="17">
                  <c:v>60472.071401343528</c:v>
                </c:pt>
                <c:pt idx="18">
                  <c:v>60209.218737556366</c:v>
                </c:pt>
                <c:pt idx="19">
                  <c:v>67871.771439003773</c:v>
                </c:pt>
              </c:numCache>
            </c:numRef>
          </c:val>
          <c:smooth val="0"/>
          <c:extLst>
            <c:ext xmlns:c16="http://schemas.microsoft.com/office/drawing/2014/chart" uri="{C3380CC4-5D6E-409C-BE32-E72D297353CC}">
              <c16:uniqueId val="{00000006-572F-417E-8381-28DCFD7D0269}"/>
            </c:ext>
          </c:extLst>
        </c:ser>
        <c:dLbls>
          <c:showLegendKey val="0"/>
          <c:showVal val="0"/>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4496"/>
        <c:crosses val="autoZero"/>
        <c:auto val="1"/>
        <c:lblAlgn val="ctr"/>
        <c:lblOffset val="100"/>
        <c:noMultiLvlLbl val="0"/>
      </c:catAx>
      <c:valAx>
        <c:axId val="205524496"/>
        <c:scaling>
          <c:orientation val="minMax"/>
          <c:max val="40000000"/>
        </c:scaling>
        <c:delete val="0"/>
        <c:axPos val="l"/>
        <c:majorGridlines>
          <c:spPr>
            <a:ln>
              <a:solidFill>
                <a:schemeClr val="bg1">
                  <a:lumMod val="75000"/>
                </a:schemeClr>
              </a:solidFill>
            </a:ln>
          </c:spPr>
        </c:majorGridlines>
        <c:title>
          <c:tx>
            <c:rich>
              <a:bodyPr rot="-5400000" vert="horz"/>
              <a:lstStyle/>
              <a:p>
                <a:pPr>
                  <a:defRPr/>
                </a:pPr>
                <a:r>
                  <a:rPr lang="es-CR"/>
                  <a:t>Millones de transacciones</a:t>
                </a:r>
              </a:p>
            </c:rich>
          </c:tx>
          <c:layout>
            <c:manualLayout>
              <c:xMode val="edge"/>
              <c:yMode val="edge"/>
              <c:x val="5.7729166412761506E-3"/>
              <c:y val="0.32697168367805085"/>
            </c:manualLayout>
          </c:layout>
          <c:overlay val="0"/>
        </c:title>
        <c:numFmt formatCode="#,##0" sourceLinked="0"/>
        <c:majorTickMark val="out"/>
        <c:minorTickMark val="none"/>
        <c:tickLblPos val="nextTo"/>
        <c:spPr>
          <a:ln>
            <a:noFill/>
          </a:ln>
        </c:spPr>
        <c:crossAx val="205524104"/>
        <c:crosses val="autoZero"/>
        <c:crossBetween val="between"/>
        <c:dispUnits>
          <c:builtInUnit val="millions"/>
        </c:dispUnits>
      </c:valAx>
      <c:valAx>
        <c:axId val="205527240"/>
        <c:scaling>
          <c:orientation val="minMax"/>
          <c:max val="100000"/>
        </c:scaling>
        <c:delete val="0"/>
        <c:axPos val="r"/>
        <c:title>
          <c:tx>
            <c:rich>
              <a:bodyPr rot="-5400000" vert="horz"/>
              <a:lstStyle/>
              <a:p>
                <a:pPr>
                  <a:defRPr/>
                </a:pPr>
                <a:r>
                  <a:rPr lang="es-CR"/>
                  <a:t>Billones de colones</a:t>
                </a:r>
              </a:p>
            </c:rich>
          </c:tx>
          <c:layout>
            <c:manualLayout>
              <c:xMode val="edge"/>
              <c:yMode val="edge"/>
              <c:x val="0.97500180393569424"/>
              <c:y val="0.34748746206038544"/>
            </c:manualLayout>
          </c:layout>
          <c:overlay val="0"/>
        </c:title>
        <c:numFmt formatCode="&quot;₡&quot;#,##0" sourceLinked="0"/>
        <c:majorTickMark val="out"/>
        <c:minorTickMark val="none"/>
        <c:tickLblPos val="nextTo"/>
        <c:spPr>
          <a:ln>
            <a:noFill/>
          </a:ln>
        </c:spPr>
        <c:crossAx val="205524888"/>
        <c:crosses val="max"/>
        <c:crossBetween val="between"/>
        <c:dispUnits>
          <c:builtInUnit val="thousands"/>
        </c:dispUnits>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c:spPr>
    </c:plotArea>
    <c:legend>
      <c:legendPos val="b"/>
      <c:layout>
        <c:manualLayout>
          <c:xMode val="edge"/>
          <c:yMode val="edge"/>
          <c:x val="0.34025947914202176"/>
          <c:y val="0.91302694486304781"/>
          <c:w val="0.31863320806055861"/>
          <c:h val="4.3401256661099182E-2"/>
        </c:manualLayout>
      </c:layout>
      <c:overlay val="0"/>
    </c:legend>
    <c:plotVisOnly val="1"/>
    <c:dispBlanksAs val="gap"/>
    <c:showDLblsOverMax val="0"/>
  </c:chart>
  <c:spPr>
    <a:solidFill>
      <a:schemeClr val="bg1"/>
    </a:solidFill>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5.4103589786776457E-2"/>
          <c:y val="0.19119028404986482"/>
          <c:w val="0.88482514243514709"/>
          <c:h val="0.6510850476448885"/>
        </c:manualLayout>
      </c:layout>
      <c:barChart>
        <c:barDir val="col"/>
        <c:grouping val="clustered"/>
        <c:varyColors val="0"/>
        <c:ser>
          <c:idx val="0"/>
          <c:order val="0"/>
          <c:tx>
            <c:v>Cantidad</c:v>
          </c:tx>
          <c:spPr>
            <a:solidFill>
              <a:srgbClr val="000066"/>
            </a:solidFill>
            <a:effectLst/>
            <a:scene3d>
              <a:camera prst="orthographicFront"/>
              <a:lightRig rig="threePt" dir="t"/>
            </a:scene3d>
            <a:sp3d/>
          </c:spPr>
          <c:invertIfNegative val="0"/>
          <c:dLbls>
            <c:dLbl>
              <c:idx val="0"/>
              <c:layout>
                <c:manualLayout>
                  <c:x val="3.2390027758253789E-8"/>
                  <c:y val="-1.6005722823468319E-3"/>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26-4386-8497-2B5ED9F5A0FF}"/>
                </c:ext>
              </c:extLst>
            </c:dLbl>
            <c:dLbl>
              <c:idx val="1"/>
              <c:layout>
                <c:manualLayout>
                  <c:x val="-3.2390027758253789E-8"/>
                  <c:y val="3.4140757053942156E-3"/>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626-4386-8497-2B5ED9F5A0FF}"/>
                </c:ext>
              </c:extLst>
            </c:dLbl>
            <c:dLbl>
              <c:idx val="2"/>
              <c:layout>
                <c:manualLayout>
                  <c:x val="3.2390027758253789E-8"/>
                  <c:y val="4.0836723683565189E-3"/>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26-4386-8497-2B5ED9F5A0FF}"/>
                </c:ext>
              </c:extLst>
            </c:dLbl>
            <c:dLbl>
              <c:idx val="3"/>
              <c:layout>
                <c:manualLayout>
                  <c:x val="8.2277148511516269E-4"/>
                  <c:y val="-3.9042360138333466E-4"/>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26-4386-8497-2B5ED9F5A0FF}"/>
                </c:ext>
              </c:extLst>
            </c:dLbl>
            <c:dLbl>
              <c:idx val="4"/>
              <c:layout>
                <c:manualLayout>
                  <c:x val="-3.2390027758253789E-8"/>
                  <c:y val="1.3157170695411572E-3"/>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26-4386-8497-2B5ED9F5A0FF}"/>
                </c:ext>
              </c:extLst>
            </c:dLbl>
            <c:dLbl>
              <c:idx val="5"/>
              <c:layout>
                <c:manualLayout>
                  <c:x val="-1.6454134101193227E-3"/>
                  <c:y val="1.5927967069840217E-3"/>
                </c:manualLayout>
              </c:layout>
              <c:numFmt formatCode="#,##0.0" sourceLinked="0"/>
              <c:spPr>
                <a:noFill/>
                <a:ln>
                  <a:noFill/>
                </a:ln>
                <a:effectLst/>
              </c:spPr>
              <c:txPr>
                <a:bodyPr/>
                <a:lstStyle/>
                <a:p>
                  <a:pPr>
                    <a:defRPr>
                      <a:solidFill>
                        <a:schemeClr val="tx1"/>
                      </a:solidFill>
                    </a:defRPr>
                  </a:pPr>
                  <a:endParaRPr lang="es-CR"/>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1626-4386-8497-2B5ED9F5A0FF}"/>
                </c:ext>
              </c:extLst>
            </c:dLbl>
            <c:numFmt formatCode="#,##0.0" sourceLinked="0"/>
            <c:spPr>
              <a:noFill/>
              <a:ln>
                <a:noFill/>
              </a:ln>
              <a:effectLst/>
            </c:spPr>
            <c:txPr>
              <a:bodyPr/>
              <a:lstStyle/>
              <a:p>
                <a:pPr>
                  <a:defRPr>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'Cuadro 4'!$C$6:$AA$7</c15:sqref>
                  </c15:fullRef>
                </c:ext>
              </c:extLst>
              <c:f>'Cuadro 4'!$D$6:$AA$7</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xmlns:c15="http://schemas.microsoft.com/office/drawing/2012/chart" uri="{02D57815-91ED-43cb-92C2-25804820EDAC}">
                  <c15:fullRef>
                    <c15:sqref>'Cuadro 3'!$C$9:$AA$9</c15:sqref>
                  </c15:fullRef>
                </c:ext>
              </c:extLst>
              <c:f>'Cuadro 3'!$D$9:$AA$9</c:f>
              <c:numCache>
                <c:formatCode>#,##0</c:formatCode>
                <c:ptCount val="24"/>
                <c:pt idx="0">
                  <c:v>2423643</c:v>
                </c:pt>
                <c:pt idx="1">
                  <c:v>4084742</c:v>
                </c:pt>
                <c:pt idx="2">
                  <c:v>5690463</c:v>
                </c:pt>
                <c:pt idx="3">
                  <c:v>5429790</c:v>
                </c:pt>
                <c:pt idx="4">
                  <c:v>5218009</c:v>
                </c:pt>
                <c:pt idx="5">
                  <c:v>6015034</c:v>
                </c:pt>
                <c:pt idx="6">
                  <c:v>6340152</c:v>
                </c:pt>
                <c:pt idx="7">
                  <c:v>5812810</c:v>
                </c:pt>
                <c:pt idx="8">
                  <c:v>7356500</c:v>
                </c:pt>
                <c:pt idx="9">
                  <c:v>8731474</c:v>
                </c:pt>
                <c:pt idx="10">
                  <c:v>9655368</c:v>
                </c:pt>
                <c:pt idx="11">
                  <c:v>11055528</c:v>
                </c:pt>
                <c:pt idx="12">
                  <c:v>13529045</c:v>
                </c:pt>
                <c:pt idx="13">
                  <c:v>15410368</c:v>
                </c:pt>
                <c:pt idx="14">
                  <c:v>17529311</c:v>
                </c:pt>
                <c:pt idx="15">
                  <c:v>19544416</c:v>
                </c:pt>
                <c:pt idx="16">
                  <c:v>21792365</c:v>
                </c:pt>
                <c:pt idx="17">
                  <c:v>24001396</c:v>
                </c:pt>
                <c:pt idx="18">
                  <c:v>25622892</c:v>
                </c:pt>
                <c:pt idx="19">
                  <c:v>28459202</c:v>
                </c:pt>
                <c:pt idx="20">
                  <c:v>28439837</c:v>
                </c:pt>
                <c:pt idx="21">
                  <c:v>32721624</c:v>
                </c:pt>
                <c:pt idx="22">
                  <c:v>35144788</c:v>
                </c:pt>
                <c:pt idx="23">
                  <c:v>36975401</c:v>
                </c:pt>
              </c:numCache>
            </c:numRef>
          </c:val>
          <c:extLst>
            <c:ext xmlns:c16="http://schemas.microsoft.com/office/drawing/2014/chart" uri="{C3380CC4-5D6E-409C-BE32-E72D297353CC}">
              <c16:uniqueId val="{00000001-D887-43CD-AB71-CB3EA9781D57}"/>
            </c:ext>
          </c:extLst>
        </c:ser>
        <c:dLbls>
          <c:showLegendKey val="0"/>
          <c:showVal val="0"/>
          <c:showCatName val="0"/>
          <c:showSerName val="0"/>
          <c:showPercent val="0"/>
          <c:showBubbleSize val="0"/>
        </c:dLbls>
        <c:gapWidth val="25"/>
        <c:axId val="205524104"/>
        <c:axId val="205524496"/>
      </c:barChart>
      <c:lineChart>
        <c:grouping val="standard"/>
        <c:varyColors val="0"/>
        <c:ser>
          <c:idx val="1"/>
          <c:order val="1"/>
          <c:tx>
            <c:v>Valor</c:v>
          </c:tx>
          <c:spPr>
            <a:ln>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1626-4386-8497-2B5ED9F5A0FF}"/>
                </c:ext>
              </c:extLst>
            </c:dLbl>
            <c:dLbl>
              <c:idx val="1"/>
              <c:delete val="1"/>
              <c:extLst>
                <c:ext xmlns:c15="http://schemas.microsoft.com/office/drawing/2012/chart" uri="{CE6537A1-D6FC-4f65-9D91-7224C49458BB}"/>
                <c:ext xmlns:c16="http://schemas.microsoft.com/office/drawing/2014/chart" uri="{C3380CC4-5D6E-409C-BE32-E72D297353CC}">
                  <c16:uniqueId val="{00000003-1626-4386-8497-2B5ED9F5A0FF}"/>
                </c:ext>
              </c:extLst>
            </c:dLbl>
            <c:dLbl>
              <c:idx val="2"/>
              <c:delete val="1"/>
              <c:extLst>
                <c:ext xmlns:c15="http://schemas.microsoft.com/office/drawing/2012/chart" uri="{CE6537A1-D6FC-4f65-9D91-7224C49458BB}"/>
                <c:ext xmlns:c16="http://schemas.microsoft.com/office/drawing/2014/chart" uri="{C3380CC4-5D6E-409C-BE32-E72D297353CC}">
                  <c16:uniqueId val="{00000004-1626-4386-8497-2B5ED9F5A0FF}"/>
                </c:ext>
              </c:extLst>
            </c:dLbl>
            <c:dLbl>
              <c:idx val="3"/>
              <c:delete val="1"/>
              <c:extLst>
                <c:ext xmlns:c15="http://schemas.microsoft.com/office/drawing/2012/chart" uri="{CE6537A1-D6FC-4f65-9D91-7224C49458BB}"/>
                <c:ext xmlns:c16="http://schemas.microsoft.com/office/drawing/2014/chart" uri="{C3380CC4-5D6E-409C-BE32-E72D297353CC}">
                  <c16:uniqueId val="{00000005-1626-4386-8497-2B5ED9F5A0FF}"/>
                </c:ext>
              </c:extLst>
            </c:dLbl>
            <c:dLbl>
              <c:idx val="4"/>
              <c:delete val="1"/>
              <c:extLst>
                <c:ext xmlns:c15="http://schemas.microsoft.com/office/drawing/2012/chart" uri="{CE6537A1-D6FC-4f65-9D91-7224C49458BB}"/>
                <c:ext xmlns:c16="http://schemas.microsoft.com/office/drawing/2014/chart" uri="{C3380CC4-5D6E-409C-BE32-E72D297353CC}">
                  <c16:uniqueId val="{00000006-1626-4386-8497-2B5ED9F5A0FF}"/>
                </c:ext>
              </c:extLst>
            </c:dLbl>
            <c:dLbl>
              <c:idx val="5"/>
              <c:delete val="1"/>
              <c:extLst>
                <c:ext xmlns:c15="http://schemas.microsoft.com/office/drawing/2012/chart" uri="{CE6537A1-D6FC-4f65-9D91-7224C49458BB}"/>
                <c:ext xmlns:c16="http://schemas.microsoft.com/office/drawing/2014/chart" uri="{C3380CC4-5D6E-409C-BE32-E72D297353CC}">
                  <c16:uniqueId val="{0000000C-1626-4386-8497-2B5ED9F5A0FF}"/>
                </c:ext>
              </c:extLst>
            </c:dLbl>
            <c:dLbl>
              <c:idx val="6"/>
              <c:delete val="1"/>
              <c:extLst>
                <c:ext xmlns:c15="http://schemas.microsoft.com/office/drawing/2012/chart" uri="{CE6537A1-D6FC-4f65-9D91-7224C49458BB}"/>
                <c:ext xmlns:c16="http://schemas.microsoft.com/office/drawing/2014/chart" uri="{C3380CC4-5D6E-409C-BE32-E72D297353CC}">
                  <c16:uniqueId val="{00000001-91E5-400C-AACF-B6E999B4DF3A}"/>
                </c:ext>
              </c:extLst>
            </c:dLbl>
            <c:dLbl>
              <c:idx val="7"/>
              <c:delete val="1"/>
              <c:extLst>
                <c:ext xmlns:c15="http://schemas.microsoft.com/office/drawing/2012/chart" uri="{CE6537A1-D6FC-4f65-9D91-7224C49458BB}"/>
                <c:ext xmlns:c16="http://schemas.microsoft.com/office/drawing/2014/chart" uri="{C3380CC4-5D6E-409C-BE32-E72D297353CC}">
                  <c16:uniqueId val="{00000002-91E5-400C-AACF-B6E999B4DF3A}"/>
                </c:ext>
              </c:extLst>
            </c:dLbl>
            <c:dLbl>
              <c:idx val="8"/>
              <c:delete val="1"/>
              <c:extLst>
                <c:ext xmlns:c15="http://schemas.microsoft.com/office/drawing/2012/chart" uri="{CE6537A1-D6FC-4f65-9D91-7224C49458BB}"/>
                <c:ext xmlns:c16="http://schemas.microsoft.com/office/drawing/2014/chart" uri="{C3380CC4-5D6E-409C-BE32-E72D297353CC}">
                  <c16:uniqueId val="{00000003-91E5-400C-AACF-B6E999B4DF3A}"/>
                </c:ext>
              </c:extLst>
            </c:dLbl>
            <c:dLbl>
              <c:idx val="10"/>
              <c:delete val="1"/>
              <c:extLst>
                <c:ext xmlns:c15="http://schemas.microsoft.com/office/drawing/2012/chart" uri="{CE6537A1-D6FC-4f65-9D91-7224C49458BB}"/>
                <c:ext xmlns:c16="http://schemas.microsoft.com/office/drawing/2014/chart" uri="{C3380CC4-5D6E-409C-BE32-E72D297353CC}">
                  <c16:uniqueId val="{00000005-91E5-400C-AACF-B6E999B4DF3A}"/>
                </c:ext>
              </c:extLst>
            </c:dLbl>
            <c:dLbl>
              <c:idx val="11"/>
              <c:delete val="1"/>
              <c:extLst>
                <c:ext xmlns:c15="http://schemas.microsoft.com/office/drawing/2012/chart" uri="{CE6537A1-D6FC-4f65-9D91-7224C49458BB}"/>
                <c:ext xmlns:c16="http://schemas.microsoft.com/office/drawing/2014/chart" uri="{C3380CC4-5D6E-409C-BE32-E72D297353CC}">
                  <c16:uniqueId val="{00000006-91E5-400C-AACF-B6E999B4DF3A}"/>
                </c:ext>
              </c:extLst>
            </c:dLbl>
            <c:dLbl>
              <c:idx val="12"/>
              <c:delete val="1"/>
              <c:extLst>
                <c:ext xmlns:c15="http://schemas.microsoft.com/office/drawing/2012/chart" uri="{CE6537A1-D6FC-4f65-9D91-7224C49458BB}"/>
                <c:ext xmlns:c16="http://schemas.microsoft.com/office/drawing/2014/chart" uri="{C3380CC4-5D6E-409C-BE32-E72D297353CC}">
                  <c16:uniqueId val="{00000007-91E5-400C-AACF-B6E999B4DF3A}"/>
                </c:ext>
              </c:extLst>
            </c:dLbl>
            <c:dLbl>
              <c:idx val="13"/>
              <c:delete val="1"/>
              <c:extLst>
                <c:ext xmlns:c15="http://schemas.microsoft.com/office/drawing/2012/chart" uri="{CE6537A1-D6FC-4f65-9D91-7224C49458BB}"/>
                <c:ext xmlns:c16="http://schemas.microsoft.com/office/drawing/2014/chart" uri="{C3380CC4-5D6E-409C-BE32-E72D297353CC}">
                  <c16:uniqueId val="{00000008-91E5-400C-AACF-B6E999B4DF3A}"/>
                </c:ext>
              </c:extLst>
            </c:dLbl>
            <c:dLbl>
              <c:idx val="14"/>
              <c:layout>
                <c:manualLayout>
                  <c:x val="-2.2359160061800172E-2"/>
                  <c:y val="-5.0597545183678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C8-4074-84C1-FF929DFA3511}"/>
                </c:ext>
              </c:extLst>
            </c:dLbl>
            <c:dLbl>
              <c:idx val="15"/>
              <c:delete val="1"/>
              <c:extLst>
                <c:ext xmlns:c15="http://schemas.microsoft.com/office/drawing/2012/chart" uri="{CE6537A1-D6FC-4f65-9D91-7224C49458BB}"/>
                <c:ext xmlns:c16="http://schemas.microsoft.com/office/drawing/2014/chart" uri="{C3380CC4-5D6E-409C-BE32-E72D297353CC}">
                  <c16:uniqueId val="{0000000A-91E5-400C-AACF-B6E999B4DF3A}"/>
                </c:ext>
              </c:extLst>
            </c:dLbl>
            <c:dLbl>
              <c:idx val="16"/>
              <c:delete val="1"/>
              <c:extLst>
                <c:ext xmlns:c15="http://schemas.microsoft.com/office/drawing/2012/chart" uri="{CE6537A1-D6FC-4f65-9D91-7224C49458BB}"/>
                <c:ext xmlns:c16="http://schemas.microsoft.com/office/drawing/2014/chart" uri="{C3380CC4-5D6E-409C-BE32-E72D297353CC}">
                  <c16:uniqueId val="{0000000B-91E5-400C-AACF-B6E999B4DF3A}"/>
                </c:ext>
              </c:extLst>
            </c:dLbl>
            <c:dLbl>
              <c:idx val="17"/>
              <c:delete val="1"/>
              <c:extLst>
                <c:ext xmlns:c15="http://schemas.microsoft.com/office/drawing/2012/chart" uri="{CE6537A1-D6FC-4f65-9D91-7224C49458BB}"/>
                <c:ext xmlns:c16="http://schemas.microsoft.com/office/drawing/2014/chart" uri="{C3380CC4-5D6E-409C-BE32-E72D297353CC}">
                  <c16:uniqueId val="{0000000C-91E5-400C-AACF-B6E999B4DF3A}"/>
                </c:ext>
              </c:extLst>
            </c:dLbl>
            <c:dLbl>
              <c:idx val="18"/>
              <c:delete val="1"/>
              <c:extLst>
                <c:ext xmlns:c15="http://schemas.microsoft.com/office/drawing/2012/chart" uri="{CE6537A1-D6FC-4f65-9D91-7224C49458BB}"/>
                <c:ext xmlns:c16="http://schemas.microsoft.com/office/drawing/2014/chart" uri="{C3380CC4-5D6E-409C-BE32-E72D297353CC}">
                  <c16:uniqueId val="{0000000D-91E5-400C-AACF-B6E999B4DF3A}"/>
                </c:ext>
              </c:extLst>
            </c:dLbl>
            <c:dLbl>
              <c:idx val="19"/>
              <c:layout>
                <c:manualLayout>
                  <c:x val="-2.2359160061800294E-2"/>
                  <c:y val="-5.1368890042598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E5-400C-AACF-B6E999B4DF3A}"/>
                </c:ext>
              </c:extLst>
            </c:dLbl>
            <c:dLbl>
              <c:idx val="20"/>
              <c:delete val="1"/>
              <c:extLst>
                <c:ext xmlns:c15="http://schemas.microsoft.com/office/drawing/2012/chart" uri="{CE6537A1-D6FC-4f65-9D91-7224C49458BB}"/>
                <c:ext xmlns:c16="http://schemas.microsoft.com/office/drawing/2014/chart" uri="{C3380CC4-5D6E-409C-BE32-E72D297353CC}">
                  <c16:uniqueId val="{00000010-91E5-400C-AACF-B6E999B4DF3A}"/>
                </c:ext>
              </c:extLst>
            </c:dLbl>
            <c:dLbl>
              <c:idx val="21"/>
              <c:layout>
                <c:manualLayout>
                  <c:x val="-2.4004573471919345E-2"/>
                  <c:y val="-5.1368890042598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E5-400C-AACF-B6E999B4DF3A}"/>
                </c:ext>
              </c:extLst>
            </c:dLbl>
            <c:dLbl>
              <c:idx val="22"/>
              <c:layout>
                <c:manualLayout>
                  <c:x val="-2.3181866766859818E-2"/>
                  <c:y val="-7.2816028098667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F6-4288-AEB6-9F0E39765FC5}"/>
                </c:ext>
              </c:extLst>
            </c:dLbl>
            <c:dLbl>
              <c:idx val="23"/>
              <c:layout>
                <c:manualLayout>
                  <c:x val="-2.2359160061800172E-2"/>
                  <c:y val="-6.6756441849124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8E-4A50-A710-26F394C937FE}"/>
                </c:ext>
              </c:extLst>
            </c:dLbl>
            <c:numFmt formatCode="&quot;₡&quot;#,##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8100" cap="flat" cmpd="sng" algn="ctr">
                      <a:solidFill>
                        <a:schemeClr val="accent4">
                          <a:shade val="95000"/>
                          <a:satMod val="105000"/>
                        </a:schemeClr>
                      </a:solidFill>
                      <a:prstDash val="solid"/>
                    </a:ln>
                    <a:effectLst/>
                  </c:spPr>
                </c15:leaderLines>
              </c:ext>
            </c:extLst>
          </c:dLbls>
          <c:cat>
            <c:strRef>
              <c:extLst>
                <c:ext xmlns:c15="http://schemas.microsoft.com/office/drawing/2012/chart" uri="{02D57815-91ED-43cb-92C2-25804820EDAC}">
                  <c15:fullRef>
                    <c15:sqref>'Cuadro 4'!$C$6:$AA$7</c15:sqref>
                  </c15:fullRef>
                </c:ext>
              </c:extLst>
              <c:f>'Cuadro 4'!$D$6:$AA$7</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xmlns:c15="http://schemas.microsoft.com/office/drawing/2012/chart" uri="{02D57815-91ED-43cb-92C2-25804820EDAC}">
                  <c15:fullRef>
                    <c15:sqref>'Cuadro 4'!$C$10:$AA$10</c15:sqref>
                  </c15:fullRef>
                </c:ext>
              </c:extLst>
              <c:f>'Cuadro 4'!$D$10:$AA$10</c:f>
              <c:numCache>
                <c:formatCode>#,##0.00</c:formatCode>
                <c:ptCount val="24"/>
                <c:pt idx="0">
                  <c:v>223.53844029350066</c:v>
                </c:pt>
                <c:pt idx="1">
                  <c:v>513.38800170810941</c:v>
                </c:pt>
                <c:pt idx="2">
                  <c:v>928.7159692664635</c:v>
                </c:pt>
                <c:pt idx="3">
                  <c:v>1325.5808785139484</c:v>
                </c:pt>
                <c:pt idx="4">
                  <c:v>1796.4210458697794</c:v>
                </c:pt>
                <c:pt idx="5">
                  <c:v>2461.7670243813982</c:v>
                </c:pt>
                <c:pt idx="6">
                  <c:v>3285.269931941496</c:v>
                </c:pt>
                <c:pt idx="7">
                  <c:v>4486.3502786434465</c:v>
                </c:pt>
                <c:pt idx="8">
                  <c:v>5919.6364181056397</c:v>
                </c:pt>
                <c:pt idx="9">
                  <c:v>7103.2984070338798</c:v>
                </c:pt>
                <c:pt idx="10">
                  <c:v>8150.3930931162804</c:v>
                </c:pt>
                <c:pt idx="11">
                  <c:v>9596.6654466630498</c:v>
                </c:pt>
                <c:pt idx="12">
                  <c:v>11344.732137060986</c:v>
                </c:pt>
                <c:pt idx="13">
                  <c:v>12995.584604656498</c:v>
                </c:pt>
                <c:pt idx="14">
                  <c:v>14594.411730207126</c:v>
                </c:pt>
                <c:pt idx="15">
                  <c:v>16240.120677007026</c:v>
                </c:pt>
                <c:pt idx="16">
                  <c:v>17484.250350385086</c:v>
                </c:pt>
                <c:pt idx="17">
                  <c:v>17803.236823375522</c:v>
                </c:pt>
                <c:pt idx="18">
                  <c:v>19123.876518068853</c:v>
                </c:pt>
                <c:pt idx="19">
                  <c:v>19827.411992974321</c:v>
                </c:pt>
                <c:pt idx="20">
                  <c:v>21722.999245072468</c:v>
                </c:pt>
                <c:pt idx="21">
                  <c:v>24176.172152876956</c:v>
                </c:pt>
                <c:pt idx="22">
                  <c:v>25172.749896954032</c:v>
                </c:pt>
                <c:pt idx="23">
                  <c:v>25623.108363333155</c:v>
                </c:pt>
              </c:numCache>
            </c:numRef>
          </c:val>
          <c:smooth val="0"/>
          <c:extLst>
            <c:ext xmlns:c16="http://schemas.microsoft.com/office/drawing/2014/chart" uri="{C3380CC4-5D6E-409C-BE32-E72D297353CC}">
              <c16:uniqueId val="{00000002-D887-43CD-AB71-CB3EA9781D57}"/>
            </c:ext>
          </c:extLst>
        </c:ser>
        <c:dLbls>
          <c:showLegendKey val="0"/>
          <c:showVal val="0"/>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4496"/>
        <c:crosses val="autoZero"/>
        <c:auto val="1"/>
        <c:lblAlgn val="ctr"/>
        <c:lblOffset val="100"/>
        <c:noMultiLvlLbl val="0"/>
      </c:catAx>
      <c:valAx>
        <c:axId val="205524496"/>
        <c:scaling>
          <c:orientation val="minMax"/>
        </c:scaling>
        <c:delete val="0"/>
        <c:axPos val="l"/>
        <c:majorGridlines>
          <c:spPr>
            <a:ln>
              <a:solidFill>
                <a:schemeClr val="bg1">
                  <a:lumMod val="75000"/>
                </a:schemeClr>
              </a:solidFill>
            </a:ln>
          </c:spPr>
        </c:majorGridlines>
        <c:title>
          <c:tx>
            <c:rich>
              <a:bodyPr rot="-5400000" vert="horz"/>
              <a:lstStyle/>
              <a:p>
                <a:pPr>
                  <a:defRPr/>
                </a:pPr>
                <a:r>
                  <a:rPr lang="es-CR"/>
                  <a:t>Millones de transacciones</a:t>
                </a:r>
              </a:p>
            </c:rich>
          </c:tx>
          <c:layout>
            <c:manualLayout>
              <c:xMode val="edge"/>
              <c:yMode val="edge"/>
              <c:x val="7.5801734162086179E-3"/>
              <c:y val="0.29984816693801425"/>
            </c:manualLayout>
          </c:layout>
          <c:overlay val="0"/>
        </c:title>
        <c:numFmt formatCode="#,##0" sourceLinked="0"/>
        <c:majorTickMark val="out"/>
        <c:minorTickMark val="none"/>
        <c:tickLblPos val="nextTo"/>
        <c:spPr>
          <a:ln>
            <a:noFill/>
          </a:ln>
        </c:spPr>
        <c:crossAx val="205524104"/>
        <c:crosses val="autoZero"/>
        <c:crossBetween val="between"/>
        <c:dispUnits>
          <c:builtInUnit val="millions"/>
        </c:dispUnits>
      </c:valAx>
      <c:valAx>
        <c:axId val="205527240"/>
        <c:scaling>
          <c:orientation val="minMax"/>
          <c:max val="30000"/>
        </c:scaling>
        <c:delete val="0"/>
        <c:axPos val="r"/>
        <c:title>
          <c:tx>
            <c:rich>
              <a:bodyPr rot="-5400000" vert="horz"/>
              <a:lstStyle/>
              <a:p>
                <a:pPr>
                  <a:defRPr/>
                </a:pPr>
                <a:r>
                  <a:rPr lang="es-CR"/>
                  <a:t>Billones de colones</a:t>
                </a:r>
              </a:p>
            </c:rich>
          </c:tx>
          <c:layout>
            <c:manualLayout>
              <c:xMode val="edge"/>
              <c:yMode val="edge"/>
              <c:x val="0.97867434094391015"/>
              <c:y val="0.34702811528426908"/>
            </c:manualLayout>
          </c:layout>
          <c:overlay val="0"/>
        </c:title>
        <c:numFmt formatCode="&quot;₡&quot;#,##0" sourceLinked="0"/>
        <c:majorTickMark val="out"/>
        <c:minorTickMark val="none"/>
        <c:tickLblPos val="nextTo"/>
        <c:spPr>
          <a:ln>
            <a:noFill/>
          </a:ln>
        </c:spPr>
        <c:crossAx val="205524888"/>
        <c:crosses val="max"/>
        <c:crossBetween val="between"/>
        <c:dispUnits>
          <c:builtInUnit val="thousands"/>
        </c:dispUnits>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a:ln w="25400">
          <a:noFill/>
        </a:ln>
      </c:spPr>
    </c:plotArea>
    <c:legend>
      <c:legendPos val="b"/>
      <c:layout>
        <c:manualLayout>
          <c:xMode val="edge"/>
          <c:yMode val="edge"/>
          <c:x val="0.36573180409215611"/>
          <c:y val="0.91769673102849347"/>
          <c:w val="0.27593790183878186"/>
          <c:h val="4.3401256661099182E-2"/>
        </c:manualLayout>
      </c:layout>
      <c:overlay val="0"/>
    </c:legend>
    <c:plotVisOnly val="1"/>
    <c:dispBlanksAs val="gap"/>
    <c:showDLblsOverMax val="0"/>
  </c:chart>
  <c:spPr>
    <a:solidFill>
      <a:schemeClr val="bg1"/>
    </a:solidFill>
    <a:ln>
      <a:solidFill>
        <a:sysClr val="windowText" lastClr="000000"/>
      </a:solidFill>
    </a:ln>
  </c:spPr>
  <c:txPr>
    <a:bodyPr/>
    <a:lstStyle/>
    <a:p>
      <a:pPr>
        <a:defRPr sz="1400" b="1"/>
      </a:pPr>
      <a:endParaRPr lang="es-C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6.5218529829026914E-2"/>
          <c:y val="0.20158919020242955"/>
          <c:w val="0.85771226129722422"/>
          <c:h val="0.64068638274956591"/>
        </c:manualLayout>
      </c:layout>
      <c:barChart>
        <c:barDir val="col"/>
        <c:grouping val="clustered"/>
        <c:varyColors val="0"/>
        <c:ser>
          <c:idx val="0"/>
          <c:order val="0"/>
          <c:tx>
            <c:v>Cantidad</c:v>
          </c:tx>
          <c:spPr>
            <a:solidFill>
              <a:srgbClr val="000066"/>
            </a:solidFill>
            <a:ln>
              <a:noFill/>
            </a:ln>
            <a:effectLst>
              <a:innerShdw blurRad="63500" dist="50800" dir="16200000">
                <a:srgbClr val="000066">
                  <a:alpha val="50000"/>
                </a:srgbClr>
              </a:innerShdw>
            </a:effectLst>
            <a:scene3d>
              <a:camera prst="orthographicFront"/>
              <a:lightRig rig="threePt" dir="t"/>
            </a:scene3d>
            <a:sp3d/>
          </c:spPr>
          <c:invertIfNegative val="0"/>
          <c:dLbls>
            <c:dLbl>
              <c:idx val="0"/>
              <c:layout>
                <c:manualLayout>
                  <c:x val="1.2287135004271038E-3"/>
                  <c:y val="-4.6515286098496998E-2"/>
                </c:manualLayout>
              </c:layout>
              <c:numFmt formatCode="#,##0.00" sourceLinked="0"/>
              <c:spPr>
                <a:noFill/>
                <a:ln>
                  <a:noFill/>
                </a:ln>
                <a:effectLst/>
              </c:spPr>
              <c:txPr>
                <a:bodyPr wrap="square" lIns="38100" tIns="19050" rIns="38100" bIns="19050" anchor="ctr">
                  <a:noAutofit/>
                </a:bodyPr>
                <a:lstStyle/>
                <a:p>
                  <a:pPr>
                    <a:defRPr sz="1200">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15:layout>
                    <c:manualLayout>
                      <c:w val="2.6588662284090708E-2"/>
                      <c:h val="4.0904687057086581E-2"/>
                    </c:manualLayout>
                  </c15:layout>
                </c:ext>
                <c:ext xmlns:c16="http://schemas.microsoft.com/office/drawing/2014/chart" uri="{C3380CC4-5D6E-409C-BE32-E72D297353CC}">
                  <c16:uniqueId val="{00000008-D808-425B-A31C-D475579645B2}"/>
                </c:ext>
              </c:extLst>
            </c:dLbl>
            <c:dLbl>
              <c:idx val="1"/>
              <c:layout>
                <c:manualLayout>
                  <c:x val="-1.5120864205615495E-17"/>
                  <c:y val="-2.0510942759605594E-2"/>
                </c:manualLayout>
              </c:layout>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08-425B-A31C-D475579645B2}"/>
                </c:ext>
              </c:extLst>
            </c:dLbl>
            <c:dLbl>
              <c:idx val="2"/>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C-D808-425B-A31C-D475579645B2}"/>
                </c:ext>
              </c:extLst>
            </c:dLbl>
            <c:dLbl>
              <c:idx val="3"/>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B-D808-425B-A31C-D475579645B2}"/>
                </c:ext>
              </c:extLst>
            </c:dLbl>
            <c:dLbl>
              <c:idx val="4"/>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A-D808-425B-A31C-D475579645B2}"/>
                </c:ext>
              </c:extLst>
            </c:dLbl>
            <c:dLbl>
              <c:idx val="5"/>
              <c:layout>
                <c:manualLayout>
                  <c:x val="0"/>
                  <c:y val="2.1443782653950603E-3"/>
                </c:manualLayout>
              </c:layout>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08-425B-A31C-D475579645B2}"/>
                </c:ext>
              </c:extLst>
            </c:dLbl>
            <c:dLbl>
              <c:idx val="6"/>
              <c:layout>
                <c:manualLayout>
                  <c:x val="0"/>
                  <c:y val="6.4999939704625939E-3"/>
                </c:manualLayout>
              </c:layout>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71-4F24-86B8-AD14BB953ECE}"/>
                </c:ext>
              </c:extLst>
            </c:dLbl>
            <c:dLbl>
              <c:idx val="7"/>
              <c:layout>
                <c:manualLayout>
                  <c:x val="0"/>
                  <c:y val="4.959332678276248E-3"/>
                </c:manualLayout>
              </c:layout>
              <c:numFmt formatCode="#,##0.0" sourceLinked="0"/>
              <c:spPr>
                <a:noFill/>
                <a:ln>
                  <a:noFill/>
                </a:ln>
                <a:effectLst/>
              </c:spPr>
              <c:txPr>
                <a:bodyPr wrap="square" lIns="38100" tIns="19050" rIns="38100" bIns="19050" anchor="ctr">
                  <a:spAutoFit/>
                </a:bodyPr>
                <a:lstStyle/>
                <a:p>
                  <a:pPr>
                    <a:defRPr sz="1200">
                      <a:solidFill>
                        <a:schemeClr val="tx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B3-49AA-89A6-70405D13870C}"/>
                </c:ext>
              </c:extLst>
            </c:dLbl>
            <c:dLbl>
              <c:idx val="17"/>
              <c:layout>
                <c:manualLayout>
                  <c:x val="0"/>
                  <c:y val="0.2805473537734142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08-425B-A31C-D475579645B2}"/>
                </c:ext>
              </c:extLst>
            </c:dLbl>
            <c:dLbl>
              <c:idx val="18"/>
              <c:layout>
                <c:manualLayout>
                  <c:x val="0"/>
                  <c:y val="0.3698983816874248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08-425B-A31C-D475579645B2}"/>
                </c:ext>
              </c:extLst>
            </c:dLbl>
            <c:dLbl>
              <c:idx val="23"/>
              <c:layout>
                <c:manualLayout>
                  <c:x val="0"/>
                  <c:y val="0.28556130788892181"/>
                </c:manualLayout>
              </c:layout>
              <c:numFmt formatCode="#,##0" sourceLinked="0"/>
              <c:spPr>
                <a:noFill/>
                <a:ln>
                  <a:noFill/>
                </a:ln>
                <a:effectLst/>
              </c:spPr>
              <c:txPr>
                <a:bodyPr wrap="square" lIns="38100" tIns="19050" rIns="38100" bIns="19050" anchor="ctr">
                  <a:spAutoFit/>
                </a:bodyPr>
                <a:lstStyle/>
                <a:p>
                  <a:pPr>
                    <a:defRPr sz="1200">
                      <a:solidFill>
                        <a:schemeClr val="bg1"/>
                      </a:solidFill>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DD-4BF1-835B-20C4EA075141}"/>
                </c:ext>
              </c:extLst>
            </c:dLbl>
            <c:numFmt formatCode="#,##0.0" sourceLinked="0"/>
            <c:spPr>
              <a:noFill/>
              <a:ln>
                <a:noFill/>
              </a:ln>
              <a:effectLst/>
            </c:spPr>
            <c:txPr>
              <a:bodyPr wrap="square" lIns="38100" tIns="19050" rIns="38100" bIns="19050" anchor="ctr">
                <a:spAutoFit/>
              </a:bodyPr>
              <a:lstStyle/>
              <a:p>
                <a:pPr>
                  <a:defRPr sz="1200">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'Cuadro 4'!$C$6:$AA$7</c15:sqref>
                  </c15:fullRef>
                </c:ext>
              </c:extLst>
              <c:f>'Cuadro 4'!$D$6:$AA$7</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xmlns:c15="http://schemas.microsoft.com/office/drawing/2012/chart" uri="{02D57815-91ED-43cb-92C2-25804820EDAC}">
                  <c15:fullRef>
                    <c15:sqref>'Cuadro 3'!$C$30:$AA$30</c15:sqref>
                  </c15:fullRef>
                </c:ext>
              </c:extLst>
              <c:f>'Cuadro 3'!$D$30:$AA$30</c:f>
              <c:numCache>
                <c:formatCode>#,##0</c:formatCode>
                <c:ptCount val="24"/>
                <c:pt idx="0">
                  <c:v>17</c:v>
                </c:pt>
                <c:pt idx="1">
                  <c:v>2005</c:v>
                </c:pt>
                <c:pt idx="2">
                  <c:v>9036</c:v>
                </c:pt>
                <c:pt idx="3">
                  <c:v>13579</c:v>
                </c:pt>
                <c:pt idx="4">
                  <c:v>14717</c:v>
                </c:pt>
                <c:pt idx="5">
                  <c:v>20719</c:v>
                </c:pt>
                <c:pt idx="6">
                  <c:v>36017</c:v>
                </c:pt>
                <c:pt idx="7">
                  <c:v>48278</c:v>
                </c:pt>
                <c:pt idx="8">
                  <c:v>63712</c:v>
                </c:pt>
                <c:pt idx="9">
                  <c:v>100404</c:v>
                </c:pt>
                <c:pt idx="10">
                  <c:v>114145</c:v>
                </c:pt>
                <c:pt idx="11">
                  <c:v>149009</c:v>
                </c:pt>
                <c:pt idx="12">
                  <c:v>192376</c:v>
                </c:pt>
                <c:pt idx="13">
                  <c:v>240729</c:v>
                </c:pt>
                <c:pt idx="14">
                  <c:v>288083</c:v>
                </c:pt>
                <c:pt idx="15">
                  <c:v>347867</c:v>
                </c:pt>
                <c:pt idx="16">
                  <c:v>449018</c:v>
                </c:pt>
                <c:pt idx="17">
                  <c:v>654934</c:v>
                </c:pt>
                <c:pt idx="18">
                  <c:v>865388</c:v>
                </c:pt>
                <c:pt idx="19">
                  <c:v>683142</c:v>
                </c:pt>
                <c:pt idx="20">
                  <c:v>722934</c:v>
                </c:pt>
                <c:pt idx="21">
                  <c:v>739508</c:v>
                </c:pt>
                <c:pt idx="22">
                  <c:v>867429</c:v>
                </c:pt>
                <c:pt idx="23">
                  <c:v>1165091</c:v>
                </c:pt>
              </c:numCache>
            </c:numRef>
          </c:val>
          <c:extLst>
            <c:ext xmlns:c16="http://schemas.microsoft.com/office/drawing/2014/chart" uri="{C3380CC4-5D6E-409C-BE32-E72D297353CC}">
              <c16:uniqueId val="{00000002-7071-4F24-86B8-AD14BB953ECE}"/>
            </c:ext>
          </c:extLst>
        </c:ser>
        <c:dLbls>
          <c:dLblPos val="outEnd"/>
          <c:showLegendKey val="0"/>
          <c:showVal val="1"/>
          <c:showCatName val="0"/>
          <c:showSerName val="0"/>
          <c:showPercent val="0"/>
          <c:showBubbleSize val="0"/>
        </c:dLbls>
        <c:gapWidth val="20"/>
        <c:axId val="205524104"/>
        <c:axId val="205524496"/>
      </c:barChart>
      <c:lineChart>
        <c:grouping val="standard"/>
        <c:varyColors val="0"/>
        <c:ser>
          <c:idx val="1"/>
          <c:order val="1"/>
          <c:tx>
            <c:v>Valor</c:v>
          </c:tx>
          <c:spPr>
            <a:ln>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D019-46E1-B7A9-101DFA5F40B7}"/>
                </c:ext>
              </c:extLst>
            </c:dLbl>
            <c:dLbl>
              <c:idx val="2"/>
              <c:layout>
                <c:manualLayout>
                  <c:x val="-2.0078715577253155E-2"/>
                  <c:y val="-4.4399071115417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8-425B-A31C-D475579645B2}"/>
                </c:ext>
              </c:extLst>
            </c:dLbl>
            <c:dLbl>
              <c:idx val="3"/>
              <c:delete val="1"/>
              <c:extLst>
                <c:ext xmlns:c15="http://schemas.microsoft.com/office/drawing/2012/chart" uri="{CE6537A1-D6FC-4f65-9D91-7224C49458BB}"/>
                <c:ext xmlns:c16="http://schemas.microsoft.com/office/drawing/2014/chart" uri="{C3380CC4-5D6E-409C-BE32-E72D297353CC}">
                  <c16:uniqueId val="{00000005-D808-425B-A31C-D475579645B2}"/>
                </c:ext>
              </c:extLst>
            </c:dLbl>
            <c:dLbl>
              <c:idx val="4"/>
              <c:layout>
                <c:manualLayout>
                  <c:x val="-2.0355152734431767E-2"/>
                  <c:y val="-5.9907957203412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8-425B-A31C-D475579645B2}"/>
                </c:ext>
              </c:extLst>
            </c:dLbl>
            <c:dLbl>
              <c:idx val="5"/>
              <c:delete val="1"/>
              <c:extLst>
                <c:ext xmlns:c15="http://schemas.microsoft.com/office/drawing/2012/chart" uri="{CE6537A1-D6FC-4f65-9D91-7224C49458BB}"/>
                <c:ext xmlns:c16="http://schemas.microsoft.com/office/drawing/2014/chart" uri="{C3380CC4-5D6E-409C-BE32-E72D297353CC}">
                  <c16:uniqueId val="{00000007-D808-425B-A31C-D475579645B2}"/>
                </c:ext>
              </c:extLst>
            </c:dLbl>
            <c:dLbl>
              <c:idx val="6"/>
              <c:delete val="1"/>
              <c:extLst>
                <c:ext xmlns:c15="http://schemas.microsoft.com/office/drawing/2012/chart" uri="{CE6537A1-D6FC-4f65-9D91-7224C49458BB}"/>
                <c:ext xmlns:c16="http://schemas.microsoft.com/office/drawing/2014/chart" uri="{C3380CC4-5D6E-409C-BE32-E72D297353CC}">
                  <c16:uniqueId val="{00000012-64B3-49AA-89A6-70405D13870C}"/>
                </c:ext>
              </c:extLst>
            </c:dLbl>
            <c:dLbl>
              <c:idx val="7"/>
              <c:delete val="1"/>
              <c:extLst>
                <c:ext xmlns:c15="http://schemas.microsoft.com/office/drawing/2012/chart" uri="{CE6537A1-D6FC-4f65-9D91-7224C49458BB}"/>
                <c:ext xmlns:c16="http://schemas.microsoft.com/office/drawing/2014/chart" uri="{C3380CC4-5D6E-409C-BE32-E72D297353CC}">
                  <c16:uniqueId val="{00000001-D019-46E1-B7A9-101DFA5F40B7}"/>
                </c:ext>
              </c:extLst>
            </c:dLbl>
            <c:dLbl>
              <c:idx val="8"/>
              <c:delete val="1"/>
              <c:extLst>
                <c:ext xmlns:c15="http://schemas.microsoft.com/office/drawing/2012/chart" uri="{CE6537A1-D6FC-4f65-9D91-7224C49458BB}"/>
                <c:ext xmlns:c16="http://schemas.microsoft.com/office/drawing/2014/chart" uri="{C3380CC4-5D6E-409C-BE32-E72D297353CC}">
                  <c16:uniqueId val="{00000002-D019-46E1-B7A9-101DFA5F40B7}"/>
                </c:ext>
              </c:extLst>
            </c:dLbl>
            <c:dLbl>
              <c:idx val="9"/>
              <c:layout>
                <c:manualLayout>
                  <c:x val="-2.2812515237582511E-2"/>
                  <c:y val="2.7329527041559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4B3-49AA-89A6-70405D13870C}"/>
                </c:ext>
              </c:extLst>
            </c:dLbl>
            <c:dLbl>
              <c:idx val="10"/>
              <c:delete val="1"/>
              <c:extLst>
                <c:ext xmlns:c15="http://schemas.microsoft.com/office/drawing/2012/chart" uri="{CE6537A1-D6FC-4f65-9D91-7224C49458BB}"/>
                <c:ext xmlns:c16="http://schemas.microsoft.com/office/drawing/2014/chart" uri="{C3380CC4-5D6E-409C-BE32-E72D297353CC}">
                  <c16:uniqueId val="{00000004-D019-46E1-B7A9-101DFA5F40B7}"/>
                </c:ext>
              </c:extLst>
            </c:dLbl>
            <c:dLbl>
              <c:idx val="11"/>
              <c:delete val="1"/>
              <c:extLst>
                <c:ext xmlns:c15="http://schemas.microsoft.com/office/drawing/2012/chart" uri="{CE6537A1-D6FC-4f65-9D91-7224C49458BB}"/>
                <c:ext xmlns:c16="http://schemas.microsoft.com/office/drawing/2014/chart" uri="{C3380CC4-5D6E-409C-BE32-E72D297353CC}">
                  <c16:uniqueId val="{00000006-64B3-49AA-89A6-70405D13870C}"/>
                </c:ext>
              </c:extLst>
            </c:dLbl>
            <c:dLbl>
              <c:idx val="12"/>
              <c:delete val="1"/>
              <c:extLst>
                <c:ext xmlns:c15="http://schemas.microsoft.com/office/drawing/2012/chart" uri="{CE6537A1-D6FC-4f65-9D91-7224C49458BB}"/>
                <c:ext xmlns:c16="http://schemas.microsoft.com/office/drawing/2014/chart" uri="{C3380CC4-5D6E-409C-BE32-E72D297353CC}">
                  <c16:uniqueId val="{00000005-D019-46E1-B7A9-101DFA5F40B7}"/>
                </c:ext>
              </c:extLst>
            </c:dLbl>
            <c:dLbl>
              <c:idx val="13"/>
              <c:delete val="1"/>
              <c:extLst>
                <c:ext xmlns:c15="http://schemas.microsoft.com/office/drawing/2012/chart" uri="{CE6537A1-D6FC-4f65-9D91-7224C49458BB}"/>
                <c:ext xmlns:c16="http://schemas.microsoft.com/office/drawing/2014/chart" uri="{C3380CC4-5D6E-409C-BE32-E72D297353CC}">
                  <c16:uniqueId val="{00000006-D019-46E1-B7A9-101DFA5F40B7}"/>
                </c:ext>
              </c:extLst>
            </c:dLbl>
            <c:dLbl>
              <c:idx val="14"/>
              <c:layout>
                <c:manualLayout>
                  <c:x val="-2.199339440319888E-2"/>
                  <c:y val="2.5390916280559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B3-49AA-89A6-70405D13870C}"/>
                </c:ext>
              </c:extLst>
            </c:dLbl>
            <c:dLbl>
              <c:idx val="15"/>
              <c:delete val="1"/>
              <c:extLst>
                <c:ext xmlns:c15="http://schemas.microsoft.com/office/drawing/2012/chart" uri="{CE6537A1-D6FC-4f65-9D91-7224C49458BB}"/>
                <c:ext xmlns:c16="http://schemas.microsoft.com/office/drawing/2014/chart" uri="{C3380CC4-5D6E-409C-BE32-E72D297353CC}">
                  <c16:uniqueId val="{00000007-D019-46E1-B7A9-101DFA5F40B7}"/>
                </c:ext>
              </c:extLst>
            </c:dLbl>
            <c:dLbl>
              <c:idx val="16"/>
              <c:delete val="1"/>
              <c:extLst>
                <c:ext xmlns:c15="http://schemas.microsoft.com/office/drawing/2012/chart" uri="{CE6537A1-D6FC-4f65-9D91-7224C49458BB}"/>
                <c:ext xmlns:c16="http://schemas.microsoft.com/office/drawing/2014/chart" uri="{C3380CC4-5D6E-409C-BE32-E72D297353CC}">
                  <c16:uniqueId val="{00000008-D019-46E1-B7A9-101DFA5F40B7}"/>
                </c:ext>
              </c:extLst>
            </c:dLbl>
            <c:dLbl>
              <c:idx val="17"/>
              <c:delete val="1"/>
              <c:extLst>
                <c:ext xmlns:c15="http://schemas.microsoft.com/office/drawing/2012/chart" uri="{CE6537A1-D6FC-4f65-9D91-7224C49458BB}"/>
                <c:ext xmlns:c16="http://schemas.microsoft.com/office/drawing/2014/chart" uri="{C3380CC4-5D6E-409C-BE32-E72D297353CC}">
                  <c16:uniqueId val="{0000000B-64B3-49AA-89A6-70405D13870C}"/>
                </c:ext>
              </c:extLst>
            </c:dLbl>
            <c:dLbl>
              <c:idx val="18"/>
              <c:delete val="1"/>
              <c:extLst>
                <c:ext xmlns:c15="http://schemas.microsoft.com/office/drawing/2012/chart" uri="{CE6537A1-D6FC-4f65-9D91-7224C49458BB}"/>
                <c:ext xmlns:c16="http://schemas.microsoft.com/office/drawing/2014/chart" uri="{C3380CC4-5D6E-409C-BE32-E72D297353CC}">
                  <c16:uniqueId val="{0000000C-64B3-49AA-89A6-70405D13870C}"/>
                </c:ext>
              </c:extLst>
            </c:dLbl>
            <c:dLbl>
              <c:idx val="19"/>
              <c:layout>
                <c:manualLayout>
                  <c:x val="-2.3093950294233674E-2"/>
                  <c:y val="-3.8331826853883144E-2"/>
                </c:manualLayout>
              </c:layout>
              <c:numFmt formatCode="&quot;₡&quot;#,##0.0" sourceLinked="0"/>
              <c:spPr>
                <a:noFill/>
                <a:ln>
                  <a:noFill/>
                </a:ln>
                <a:effectLst/>
              </c:spPr>
              <c:txPr>
                <a:bodyPr wrap="square" lIns="38100" tIns="19050" rIns="38100" bIns="19050" anchor="ctr">
                  <a:spAutoFit/>
                </a:bodyPr>
                <a:lstStyle/>
                <a:p>
                  <a:pPr>
                    <a:defRPr sz="1200">
                      <a:solidFill>
                        <a:sysClr val="windowText" lastClr="000000"/>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B3-49AA-89A6-70405D13870C}"/>
                </c:ext>
              </c:extLst>
            </c:dLbl>
            <c:dLbl>
              <c:idx val="20"/>
              <c:delete val="1"/>
              <c:extLst>
                <c:ext xmlns:c15="http://schemas.microsoft.com/office/drawing/2012/chart" uri="{CE6537A1-D6FC-4f65-9D91-7224C49458BB}"/>
                <c:ext xmlns:c16="http://schemas.microsoft.com/office/drawing/2014/chart" uri="{C3380CC4-5D6E-409C-BE32-E72D297353CC}">
                  <c16:uniqueId val="{0000000E-64B3-49AA-89A6-70405D13870C}"/>
                </c:ext>
              </c:extLst>
            </c:dLbl>
            <c:dLbl>
              <c:idx val="21"/>
              <c:layout>
                <c:manualLayout>
                  <c:x val="-2.4743518172393213E-2"/>
                  <c:y val="-4.4384220567654238E-2"/>
                </c:manualLayout>
              </c:layout>
              <c:numFmt formatCode="&quot;₡&quot;#,##0.0" sourceLinked="0"/>
              <c:spPr>
                <a:noFill/>
                <a:ln>
                  <a:noFill/>
                </a:ln>
                <a:effectLst/>
              </c:spPr>
              <c:txPr>
                <a:bodyPr wrap="square" lIns="38100" tIns="19050" rIns="38100" bIns="19050" anchor="ctr">
                  <a:spAutoFit/>
                </a:bodyPr>
                <a:lstStyle/>
                <a:p>
                  <a:pPr>
                    <a:defRPr sz="1200">
                      <a:solidFill>
                        <a:sysClr val="windowText" lastClr="000000"/>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B3-49AA-89A6-70405D13870C}"/>
                </c:ext>
              </c:extLst>
            </c:dLbl>
            <c:dLbl>
              <c:idx val="22"/>
              <c:layout>
                <c:manualLayout>
                  <c:x val="-2.4619800581531126E-2"/>
                  <c:y val="-5.2257415770854222E-2"/>
                </c:manualLayout>
              </c:layout>
              <c:numFmt formatCode="&quot;₡&quot;#,##0.0" sourceLinked="0"/>
              <c:spPr>
                <a:noFill/>
                <a:ln>
                  <a:noFill/>
                </a:ln>
                <a:effectLst/>
              </c:spPr>
              <c:txPr>
                <a:bodyPr wrap="square" lIns="38100" tIns="19050" rIns="38100" bIns="19050" anchor="ctr">
                  <a:spAutoFit/>
                </a:bodyPr>
                <a:lstStyle/>
                <a:p>
                  <a:pPr>
                    <a:defRPr sz="1200">
                      <a:solidFill>
                        <a:sysClr val="windowText" lastClr="000000"/>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6E-4906-AB25-2BECEADDC240}"/>
                </c:ext>
              </c:extLst>
            </c:dLbl>
            <c:dLbl>
              <c:idx val="23"/>
              <c:layout>
                <c:manualLayout>
                  <c:x val="-2.3795016642451358E-2"/>
                  <c:y val="-5.2257415770854222E-2"/>
                </c:manualLayout>
              </c:layout>
              <c:numFmt formatCode="&quot;₡&quot;#,##0.0" sourceLinked="0"/>
              <c:spPr>
                <a:noFill/>
                <a:ln>
                  <a:noFill/>
                </a:ln>
                <a:effectLst/>
              </c:spPr>
              <c:txPr>
                <a:bodyPr wrap="square" lIns="38100" tIns="19050" rIns="38100" bIns="19050" anchor="ctr">
                  <a:spAutoFit/>
                </a:bodyPr>
                <a:lstStyle/>
                <a:p>
                  <a:pPr>
                    <a:defRPr sz="1200">
                      <a:solidFill>
                        <a:schemeClr val="bg1"/>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D-4BF1-835B-20C4EA075141}"/>
                </c:ext>
              </c:extLst>
            </c:dLbl>
            <c:numFmt formatCode="&quot;₡&quot;#,##0.0" sourceLinked="0"/>
            <c:spPr>
              <a:noFill/>
              <a:ln>
                <a:noFill/>
              </a:ln>
              <a:effectLst/>
            </c:spPr>
            <c:txPr>
              <a:bodyPr wrap="square" lIns="38100" tIns="19050" rIns="38100" bIns="19050" anchor="ctr">
                <a:spAutoFit/>
              </a:bodyPr>
              <a:lstStyle/>
              <a:p>
                <a:pPr>
                  <a:defRPr sz="1200"/>
                </a:pPr>
                <a:endParaRPr lang="es-C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'Cuadro 4'!$C$6:$AA$7</c15:sqref>
                  </c15:fullRef>
                </c:ext>
              </c:extLst>
              <c:f>'Cuadro 4'!$D$6:$AA$7</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xmlns:c15="http://schemas.microsoft.com/office/drawing/2012/chart" uri="{02D57815-91ED-43cb-92C2-25804820EDAC}">
                  <c15:fullRef>
                    <c15:sqref>'Cuadro 4'!$C$31:$AA$31</c15:sqref>
                  </c15:fullRef>
                </c:ext>
              </c:extLst>
              <c:f>'Cuadro 4'!$D$31:$AA$31</c:f>
              <c:numCache>
                <c:formatCode>#,##0.00</c:formatCode>
                <c:ptCount val="24"/>
                <c:pt idx="0">
                  <c:v>0.11031082</c:v>
                </c:pt>
                <c:pt idx="1">
                  <c:v>34.125955470400001</c:v>
                </c:pt>
                <c:pt idx="2">
                  <c:v>94.046277467292271</c:v>
                </c:pt>
                <c:pt idx="3">
                  <c:v>220.47811254318779</c:v>
                </c:pt>
                <c:pt idx="4">
                  <c:v>329.69370273930127</c:v>
                </c:pt>
                <c:pt idx="5">
                  <c:v>435.94568517479075</c:v>
                </c:pt>
                <c:pt idx="6">
                  <c:v>734.89017412346175</c:v>
                </c:pt>
                <c:pt idx="7">
                  <c:v>988.09685486946341</c:v>
                </c:pt>
                <c:pt idx="8">
                  <c:v>953.26558348850847</c:v>
                </c:pt>
                <c:pt idx="9">
                  <c:v>914.71068951472</c:v>
                </c:pt>
                <c:pt idx="10">
                  <c:v>986.42665998811003</c:v>
                </c:pt>
                <c:pt idx="11">
                  <c:v>836.65136870327001</c:v>
                </c:pt>
                <c:pt idx="12">
                  <c:v>779.59822380918456</c:v>
                </c:pt>
                <c:pt idx="13">
                  <c:v>727.32456075009179</c:v>
                </c:pt>
                <c:pt idx="14">
                  <c:v>618.74935269153264</c:v>
                </c:pt>
                <c:pt idx="15">
                  <c:v>686.07500880642124</c:v>
                </c:pt>
                <c:pt idx="16">
                  <c:v>724.78830022354862</c:v>
                </c:pt>
                <c:pt idx="17">
                  <c:v>680.62361109276833</c:v>
                </c:pt>
                <c:pt idx="18">
                  <c:v>583.729177591802</c:v>
                </c:pt>
                <c:pt idx="19">
                  <c:v>594.94615486750661</c:v>
                </c:pt>
                <c:pt idx="20">
                  <c:v>647.56023135662622</c:v>
                </c:pt>
                <c:pt idx="21">
                  <c:v>634.04252632367968</c:v>
                </c:pt>
                <c:pt idx="22">
                  <c:v>701.66330701496213</c:v>
                </c:pt>
                <c:pt idx="23">
                  <c:v>706.011626517335</c:v>
                </c:pt>
              </c:numCache>
            </c:numRef>
          </c:val>
          <c:smooth val="0"/>
          <c:extLst>
            <c:ext xmlns:c16="http://schemas.microsoft.com/office/drawing/2014/chart" uri="{C3380CC4-5D6E-409C-BE32-E72D297353CC}">
              <c16:uniqueId val="{00000003-7071-4F24-86B8-AD14BB953ECE}"/>
            </c:ext>
          </c:extLst>
        </c:ser>
        <c:dLbls>
          <c:showLegendKey val="0"/>
          <c:showVal val="1"/>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4496"/>
        <c:crosses val="autoZero"/>
        <c:auto val="1"/>
        <c:lblAlgn val="ctr"/>
        <c:lblOffset val="100"/>
        <c:noMultiLvlLbl val="0"/>
      </c:catAx>
      <c:valAx>
        <c:axId val="205524496"/>
        <c:scaling>
          <c:orientation val="minMax"/>
        </c:scaling>
        <c:delete val="0"/>
        <c:axPos val="l"/>
        <c:majorGridlines>
          <c:spPr>
            <a:ln>
              <a:solidFill>
                <a:schemeClr val="bg1">
                  <a:lumMod val="75000"/>
                </a:schemeClr>
              </a:solidFill>
            </a:ln>
          </c:spPr>
        </c:majorGridlines>
        <c:title>
          <c:tx>
            <c:rich>
              <a:bodyPr rot="-5400000" vert="horz"/>
              <a:lstStyle/>
              <a:p>
                <a:pPr>
                  <a:defRPr/>
                </a:pPr>
                <a:r>
                  <a:rPr lang="es-CR"/>
                  <a:t>Miles de transacciones</a:t>
                </a:r>
              </a:p>
            </c:rich>
          </c:tx>
          <c:layout>
            <c:manualLayout>
              <c:xMode val="edge"/>
              <c:yMode val="edge"/>
              <c:x val="6.1152852591530625E-3"/>
              <c:y val="0.33739139009534769"/>
            </c:manualLayout>
          </c:layout>
          <c:overlay val="0"/>
        </c:title>
        <c:numFmt formatCode="#,##0" sourceLinked="0"/>
        <c:majorTickMark val="out"/>
        <c:minorTickMark val="none"/>
        <c:tickLblPos val="nextTo"/>
        <c:spPr>
          <a:ln>
            <a:noFill/>
          </a:ln>
        </c:spPr>
        <c:crossAx val="205524104"/>
        <c:crosses val="autoZero"/>
        <c:crossBetween val="between"/>
        <c:dispUnits>
          <c:builtInUnit val="thousands"/>
        </c:dispUnits>
      </c:valAx>
      <c:valAx>
        <c:axId val="205527240"/>
        <c:scaling>
          <c:orientation val="minMax"/>
        </c:scaling>
        <c:delete val="0"/>
        <c:axPos val="r"/>
        <c:title>
          <c:tx>
            <c:rich>
              <a:bodyPr rot="-5400000" vert="horz"/>
              <a:lstStyle/>
              <a:p>
                <a:pPr>
                  <a:defRPr/>
                </a:pPr>
                <a:r>
                  <a:rPr lang="es-CR"/>
                  <a:t>Miles de millones de colones</a:t>
                </a:r>
              </a:p>
            </c:rich>
          </c:tx>
          <c:layout>
            <c:manualLayout>
              <c:xMode val="edge"/>
              <c:yMode val="edge"/>
              <c:x val="0.97991915599853152"/>
              <c:y val="0.31975949625428346"/>
            </c:manualLayout>
          </c:layout>
          <c:overlay val="0"/>
        </c:title>
        <c:numFmt formatCode="&quot;₡&quot;#,##0" sourceLinked="0"/>
        <c:majorTickMark val="out"/>
        <c:minorTickMark val="none"/>
        <c:tickLblPos val="nextTo"/>
        <c:spPr>
          <a:ln>
            <a:noFill/>
          </a:ln>
        </c:spPr>
        <c:crossAx val="205524888"/>
        <c:crosses val="max"/>
        <c:crossBetween val="between"/>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c:spPr>
    </c:plotArea>
    <c:legend>
      <c:legendPos val="b"/>
      <c:layout>
        <c:manualLayout>
          <c:xMode val="edge"/>
          <c:yMode val="edge"/>
          <c:x val="0.2486388404654464"/>
          <c:y val="0.9197094587261373"/>
          <c:w val="0.47914642608496266"/>
          <c:h val="4.3401256661099182E-2"/>
        </c:manualLayout>
      </c:layout>
      <c:overlay val="0"/>
    </c:legend>
    <c:plotVisOnly val="1"/>
    <c:dispBlanksAs val="gap"/>
    <c:showDLblsOverMax val="0"/>
  </c:chart>
  <c:spPr>
    <a:solidFill>
      <a:schemeClr val="bg1"/>
    </a:solidFill>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spc="0" baseline="0">
                <a:solidFill>
                  <a:schemeClr val="tx1"/>
                </a:solidFill>
                <a:latin typeface="Arial" panose="020B0604020202020204" pitchFamily="34" charset="0"/>
                <a:ea typeface="+mn-ea"/>
                <a:cs typeface="Arial" panose="020B0604020202020204" pitchFamily="34" charset="0"/>
              </a:defRPr>
            </a:pPr>
            <a:r>
              <a:rPr lang="es-CR" sz="1600"/>
              <a:t>Gráfica 5.7</a:t>
            </a:r>
          </a:p>
          <a:p>
            <a:pPr>
              <a:defRPr/>
            </a:pPr>
            <a:r>
              <a:rPr lang="es-CR" sz="1600" b="1" i="0" baseline="0">
                <a:effectLst/>
              </a:rPr>
              <a:t>SINPE. Evolución anual de la cantidad y valor liquidado (interbancario) </a:t>
            </a:r>
          </a:p>
          <a:p>
            <a:pPr>
              <a:defRPr/>
            </a:pPr>
            <a:r>
              <a:rPr lang="es-CR" sz="1600" b="1" i="0" baseline="0">
                <a:effectLst/>
              </a:rPr>
              <a:t>del servicio SINPE Móvil</a:t>
            </a:r>
            <a:endParaRPr lang="es-CR" sz="1600">
              <a:effectLst/>
            </a:endParaRPr>
          </a:p>
          <a:p>
            <a:pPr>
              <a:defRPr/>
            </a:pPr>
            <a:r>
              <a:rPr lang="es-CR" sz="1200" b="1" i="0" baseline="0">
                <a:effectLst/>
              </a:rPr>
              <a:t>Periodo 2015 - 2024</a:t>
            </a:r>
            <a:endParaRPr lang="es-CR" sz="1200">
              <a:effectLst/>
            </a:endParaRPr>
          </a:p>
          <a:p>
            <a:pPr>
              <a:defRPr/>
            </a:pPr>
            <a:endParaRPr lang="es-CR"/>
          </a:p>
        </c:rich>
      </c:tx>
      <c:overlay val="0"/>
      <c:spPr>
        <a:noFill/>
        <a:ln>
          <a:noFill/>
        </a:ln>
        <a:effectLst/>
      </c:spPr>
      <c:txPr>
        <a:bodyPr rot="0" spcFirstLastPara="1" vertOverflow="ellipsis" vert="horz" wrap="square" anchor="ctr" anchorCtr="1"/>
        <a:lstStyle/>
        <a:p>
          <a:pPr>
            <a:defRPr sz="168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R"/>
        </a:p>
      </c:txPr>
    </c:title>
    <c:autoTitleDeleted val="0"/>
    <c:plotArea>
      <c:layout>
        <c:manualLayout>
          <c:layoutTarget val="inner"/>
          <c:xMode val="edge"/>
          <c:yMode val="edge"/>
          <c:x val="6.9790895163893044E-2"/>
          <c:y val="0.17488095238095239"/>
          <c:w val="0.84919006432005695"/>
          <c:h val="0.67910714285714291"/>
        </c:manualLayout>
      </c:layout>
      <c:barChart>
        <c:barDir val="col"/>
        <c:grouping val="clustered"/>
        <c:varyColors val="0"/>
        <c:ser>
          <c:idx val="0"/>
          <c:order val="0"/>
          <c:tx>
            <c:v>Cantidad</c:v>
          </c:tx>
          <c:spPr>
            <a:solidFill>
              <a:srgbClr val="000066"/>
            </a:solidFill>
            <a:ln>
              <a:noFill/>
            </a:ln>
            <a:effectLst/>
          </c:spPr>
          <c:invertIfNegative val="0"/>
          <c:dLbls>
            <c:dLbl>
              <c:idx val="0"/>
              <c:layout>
                <c:manualLayout>
                  <c:x val="0"/>
                  <c:y val="-4.5567585301837271E-2"/>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65-4B43-90D5-555A723BAD47}"/>
                </c:ext>
              </c:extLst>
            </c:dLbl>
            <c:dLbl>
              <c:idx val="1"/>
              <c:layout>
                <c:manualLayout>
                  <c:x val="4.1050197159901329E-4"/>
                  <c:y val="-4.5298165854268213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2.6651886569955558E-2"/>
                      <c:h val="3.7896825396825387E-2"/>
                    </c:manualLayout>
                  </c15:layout>
                </c:ext>
                <c:ext xmlns:c16="http://schemas.microsoft.com/office/drawing/2014/chart" uri="{C3380CC4-5D6E-409C-BE32-E72D297353CC}">
                  <c16:uniqueId val="{00000001-0D65-4B43-90D5-555A723BAD47}"/>
                </c:ext>
              </c:extLst>
            </c:dLbl>
            <c:dLbl>
              <c:idx val="2"/>
              <c:layout>
                <c:manualLayout>
                  <c:x val="0"/>
                  <c:y val="-4.66802587176602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65-4B43-90D5-555A723BAD47}"/>
                </c:ext>
              </c:extLst>
            </c:dLbl>
            <c:dLbl>
              <c:idx val="3"/>
              <c:layout>
                <c:manualLayout>
                  <c:x val="0"/>
                  <c:y val="-4.72492500937382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65-4B43-90D5-555A723BAD47}"/>
                </c:ext>
              </c:extLst>
            </c:dLbl>
            <c:dLbl>
              <c:idx val="4"/>
              <c:layout>
                <c:manualLayout>
                  <c:x val="-8.2106859426862204E-4"/>
                  <c:y val="-5.8906074240719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65-4B43-90D5-555A723BAD47}"/>
                </c:ext>
              </c:extLst>
            </c:dLbl>
            <c:dLbl>
              <c:idx val="5"/>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5-0D65-4B43-90D5-555A723BAD47}"/>
                </c:ext>
              </c:extLst>
            </c:dLbl>
            <c:dLbl>
              <c:idx val="6"/>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6-0D65-4B43-90D5-555A723BAD47}"/>
                </c:ext>
              </c:extLst>
            </c:dLbl>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7-0D65-4B43-90D5-555A723BAD47}"/>
                </c:ext>
              </c:extLst>
            </c:dLbl>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8-0D65-4B43-90D5-555A723BAD47}"/>
                </c:ext>
              </c:extLst>
            </c:dLbl>
            <c:dLbl>
              <c:idx val="9"/>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extLst>
                <c:ext xmlns:c16="http://schemas.microsoft.com/office/drawing/2014/chart" uri="{C3380CC4-5D6E-409C-BE32-E72D297353CC}">
                  <c16:uniqueId val="{00000009-0D65-4B43-90D5-555A723BAD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4'!$R$6:$AA$7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'Cuadro 3'!$R$7:$AA$7</c:f>
              <c:numCache>
                <c:formatCode>#,##0</c:formatCode>
                <c:ptCount val="10"/>
                <c:pt idx="0">
                  <c:v>26034</c:v>
                </c:pt>
                <c:pt idx="1">
                  <c:v>130109</c:v>
                </c:pt>
                <c:pt idx="2">
                  <c:v>362760</c:v>
                </c:pt>
                <c:pt idx="3">
                  <c:v>909642</c:v>
                </c:pt>
                <c:pt idx="4">
                  <c:v>3305660</c:v>
                </c:pt>
                <c:pt idx="5">
                  <c:v>36897291</c:v>
                </c:pt>
                <c:pt idx="6">
                  <c:v>146824429</c:v>
                </c:pt>
                <c:pt idx="7">
                  <c:v>242056374</c:v>
                </c:pt>
                <c:pt idx="8">
                  <c:v>345544879</c:v>
                </c:pt>
                <c:pt idx="9">
                  <c:v>444314689</c:v>
                </c:pt>
              </c:numCache>
            </c:numRef>
          </c:val>
          <c:extLst>
            <c:ext xmlns:c16="http://schemas.microsoft.com/office/drawing/2014/chart" uri="{C3380CC4-5D6E-409C-BE32-E72D297353CC}">
              <c16:uniqueId val="{0000000A-0D65-4B43-90D5-555A723BAD47}"/>
            </c:ext>
          </c:extLst>
        </c:ser>
        <c:dLbls>
          <c:showLegendKey val="0"/>
          <c:showVal val="0"/>
          <c:showCatName val="0"/>
          <c:showSerName val="0"/>
          <c:showPercent val="0"/>
          <c:showBubbleSize val="0"/>
        </c:dLbls>
        <c:gapWidth val="50"/>
        <c:overlap val="-27"/>
        <c:axId val="43590303"/>
        <c:axId val="43586559"/>
      </c:barChart>
      <c:lineChart>
        <c:grouping val="standard"/>
        <c:varyColors val="0"/>
        <c:ser>
          <c:idx val="1"/>
          <c:order val="1"/>
          <c:tx>
            <c:v>Valor</c:v>
          </c:tx>
          <c:spPr>
            <a:ln w="38100" cap="rnd">
              <a:solidFill>
                <a:srgbClr val="FF0000"/>
              </a:solidFill>
              <a:round/>
            </a:ln>
            <a:effectLst/>
          </c:spPr>
          <c:marker>
            <c:symbol val="none"/>
          </c:marker>
          <c:dLbls>
            <c:dLbl>
              <c:idx val="4"/>
              <c:layout>
                <c:manualLayout>
                  <c:x val="-2.2314575557964598E-2"/>
                  <c:y val="-3.9781746031746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65-4B43-90D5-555A723BAD47}"/>
                </c:ext>
              </c:extLst>
            </c:dLbl>
            <c:dLbl>
              <c:idx val="5"/>
              <c:layout>
                <c:manualLayout>
                  <c:x val="-4.161589402603421E-2"/>
                  <c:y val="-2.3800774903137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65-4B43-90D5-555A723BAD47}"/>
                </c:ext>
              </c:extLst>
            </c:dLbl>
            <c:dLbl>
              <c:idx val="6"/>
              <c:layout>
                <c:manualLayout>
                  <c:x val="-5.4114562213983787E-2"/>
                  <c:y val="-2.6558711411073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65-4B43-90D5-555A723BAD47}"/>
                </c:ext>
              </c:extLst>
            </c:dLbl>
            <c:dLbl>
              <c:idx val="7"/>
              <c:layout>
                <c:manualLayout>
                  <c:x val="-3.4408915951539748E-2"/>
                  <c:y val="-2.1558398950131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65-4B43-90D5-555A723BAD47}"/>
                </c:ext>
              </c:extLst>
            </c:dLbl>
            <c:numFmt formatCode="&quot;₡&quot;#,##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4'!$R$6:$AA$7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'Cuadro 4'!$R$8:$AA$8</c:f>
              <c:numCache>
                <c:formatCode>#,##0.00</c:formatCode>
                <c:ptCount val="10"/>
                <c:pt idx="0">
                  <c:v>0.76643071549999997</c:v>
                </c:pt>
                <c:pt idx="1">
                  <c:v>4.1908110984200002</c:v>
                </c:pt>
                <c:pt idx="2">
                  <c:v>10.691497428130004</c:v>
                </c:pt>
                <c:pt idx="3">
                  <c:v>25.5632546978308</c:v>
                </c:pt>
                <c:pt idx="4">
                  <c:v>80.553328145496394</c:v>
                </c:pt>
                <c:pt idx="5">
                  <c:v>711.42954247280568</c:v>
                </c:pt>
                <c:pt idx="6">
                  <c:v>2697.2252927876698</c:v>
                </c:pt>
                <c:pt idx="7">
                  <c:v>4335.1919402491385</c:v>
                </c:pt>
                <c:pt idx="8">
                  <c:v>5915.4908547892855</c:v>
                </c:pt>
                <c:pt idx="9">
                  <c:v>7548.9272891556648</c:v>
                </c:pt>
              </c:numCache>
            </c:numRef>
          </c:val>
          <c:smooth val="0"/>
          <c:extLst>
            <c:ext xmlns:c16="http://schemas.microsoft.com/office/drawing/2014/chart" uri="{C3380CC4-5D6E-409C-BE32-E72D297353CC}">
              <c16:uniqueId val="{0000000F-0D65-4B43-90D5-555A723BAD47}"/>
            </c:ext>
          </c:extLst>
        </c:ser>
        <c:dLbls>
          <c:showLegendKey val="0"/>
          <c:showVal val="0"/>
          <c:showCatName val="0"/>
          <c:showSerName val="0"/>
          <c:showPercent val="0"/>
          <c:showBubbleSize val="0"/>
        </c:dLbls>
        <c:marker val="1"/>
        <c:smooth val="0"/>
        <c:axId val="43604447"/>
        <c:axId val="43591135"/>
      </c:lineChart>
      <c:catAx>
        <c:axId val="4359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43586559"/>
        <c:crosses val="autoZero"/>
        <c:auto val="1"/>
        <c:lblAlgn val="ctr"/>
        <c:lblOffset val="100"/>
        <c:noMultiLvlLbl val="0"/>
      </c:catAx>
      <c:valAx>
        <c:axId val="43586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r>
                  <a:rPr lang="es-CR"/>
                  <a:t>Millones de Transacciones</a:t>
                </a:r>
              </a:p>
            </c:rich>
          </c:tx>
          <c:layout>
            <c:manualLayout>
              <c:xMode val="edge"/>
              <c:yMode val="edge"/>
              <c:x val="8.2106859426850157E-3"/>
              <c:y val="0.32854158855143106"/>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43590303"/>
        <c:crosses val="autoZero"/>
        <c:crossBetween val="between"/>
        <c:dispUnits>
          <c:builtInUnit val="millions"/>
        </c:dispUnits>
      </c:valAx>
      <c:valAx>
        <c:axId val="43591135"/>
        <c:scaling>
          <c:orientation val="minMax"/>
          <c:max val="8000"/>
        </c:scaling>
        <c:delete val="0"/>
        <c:axPos val="r"/>
        <c:title>
          <c:tx>
            <c:rich>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r>
                  <a:rPr lang="es-CR"/>
                  <a:t>Miles de millones de colones</a:t>
                </a:r>
              </a:p>
            </c:rich>
          </c:tx>
          <c:layout>
            <c:manualLayout>
              <c:xMode val="edge"/>
              <c:yMode val="edge"/>
              <c:x val="0.97610690390678656"/>
              <c:y val="0.3045584926884139"/>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43604447"/>
        <c:crosses val="max"/>
        <c:crossBetween val="between"/>
      </c:valAx>
      <c:catAx>
        <c:axId val="43604447"/>
        <c:scaling>
          <c:orientation val="minMax"/>
        </c:scaling>
        <c:delete val="1"/>
        <c:axPos val="b"/>
        <c:numFmt formatCode="General" sourceLinked="1"/>
        <c:majorTickMark val="out"/>
        <c:minorTickMark val="none"/>
        <c:tickLblPos val="nextTo"/>
        <c:crossAx val="43591135"/>
        <c:crosses val="autoZero"/>
        <c:auto val="1"/>
        <c:lblAlgn val="ctr"/>
        <c:lblOffset val="100"/>
        <c:noMultiLvlLbl val="0"/>
      </c:catAx>
      <c:spPr>
        <a:noFill/>
        <a:ln>
          <a:noFill/>
        </a:ln>
        <a:effectLst/>
      </c:spPr>
    </c:plotArea>
    <c:legend>
      <c:legendPos val="r"/>
      <c:layout>
        <c:manualLayout>
          <c:xMode val="edge"/>
          <c:yMode val="edge"/>
          <c:x val="0.38922342944447663"/>
          <c:y val="0.92303355920893704"/>
          <c:w val="0.21912685108944813"/>
          <c:h val="4.5569928758905136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127972218938473E-2"/>
          <c:y val="0.1529512569964899"/>
          <c:w val="0.86234214543346488"/>
          <c:h val="0.67102825158903312"/>
        </c:manualLayout>
      </c:layout>
      <c:barChart>
        <c:barDir val="col"/>
        <c:grouping val="clustered"/>
        <c:varyColors val="0"/>
        <c:ser>
          <c:idx val="0"/>
          <c:order val="0"/>
          <c:tx>
            <c:v>Cantidad</c:v>
          </c:tx>
          <c:spPr>
            <a:solidFill>
              <a:srgbClr val="000066"/>
            </a:solidFill>
            <a:effectLst/>
            <a:scene3d>
              <a:camera prst="orthographicFront"/>
              <a:lightRig rig="threePt" dir="t"/>
            </a:scene3d>
            <a:sp3d/>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7'!$D$6:$O$6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'Cuadro 7'!$D$7:$O$7</c:f>
              <c:numCache>
                <c:formatCode>#\ ##0.0</c:formatCode>
                <c:ptCount val="12"/>
                <c:pt idx="0">
                  <c:v>97.09999999999998</c:v>
                </c:pt>
                <c:pt idx="1">
                  <c:v>108.79999999999998</c:v>
                </c:pt>
                <c:pt idx="2">
                  <c:v>123.543211</c:v>
                </c:pt>
                <c:pt idx="3">
                  <c:v>139.39040900000001</c:v>
                </c:pt>
                <c:pt idx="4">
                  <c:v>150.77763049999999</c:v>
                </c:pt>
                <c:pt idx="5">
                  <c:v>154.21252799999999</c:v>
                </c:pt>
                <c:pt idx="6">
                  <c:v>178.30702700000001</c:v>
                </c:pt>
                <c:pt idx="7">
                  <c:v>251.84444199999999</c:v>
                </c:pt>
                <c:pt idx="8">
                  <c:v>476.72364599999997</c:v>
                </c:pt>
                <c:pt idx="9">
                  <c:v>643.02752989765679</c:v>
                </c:pt>
                <c:pt idx="10">
                  <c:v>905.32357100000002</c:v>
                </c:pt>
                <c:pt idx="11">
                  <c:v>1126.8568686931801</c:v>
                </c:pt>
              </c:numCache>
            </c:numRef>
          </c:val>
          <c:extLst>
            <c:ext xmlns:c16="http://schemas.microsoft.com/office/drawing/2014/chart" uri="{C3380CC4-5D6E-409C-BE32-E72D297353CC}">
              <c16:uniqueId val="{0000000C-66A5-4B34-8163-EECC4E9DB935}"/>
            </c:ext>
          </c:extLst>
        </c:ser>
        <c:dLbls>
          <c:dLblPos val="ctr"/>
          <c:showLegendKey val="0"/>
          <c:showVal val="1"/>
          <c:showCatName val="0"/>
          <c:showSerName val="0"/>
          <c:showPercent val="0"/>
          <c:showBubbleSize val="0"/>
        </c:dLbls>
        <c:gapWidth val="40"/>
        <c:axId val="642524984"/>
        <c:axId val="642525376"/>
      </c:barChart>
      <c:lineChart>
        <c:grouping val="standard"/>
        <c:varyColors val="0"/>
        <c:ser>
          <c:idx val="1"/>
          <c:order val="1"/>
          <c:tx>
            <c:v>Valor</c:v>
          </c:tx>
          <c:spPr>
            <a:ln>
              <a:solidFill>
                <a:srgbClr val="FF0000"/>
              </a:solidFill>
            </a:ln>
            <a:effectLst/>
          </c:spPr>
          <c:marker>
            <c:symbol val="none"/>
          </c:marker>
          <c:dLbls>
            <c:dLbl>
              <c:idx val="9"/>
              <c:layout>
                <c:manualLayout>
                  <c:x val="-2.7055966896607605E-2"/>
                  <c:y val="-2.1743073047858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3B-4B37-8898-66E6827EBFFA}"/>
                </c:ext>
              </c:extLst>
            </c:dLbl>
            <c:dLbl>
              <c:idx val="10"/>
              <c:layout>
                <c:manualLayout>
                  <c:x val="-2.735722792071589E-2"/>
                  <c:y val="-3.03274559193955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1D-4D65-9DED-52840ED62BBB}"/>
                </c:ext>
              </c:extLst>
            </c:dLbl>
            <c:dLbl>
              <c:idx val="11"/>
              <c:layout>
                <c:manualLayout>
                  <c:x val="-2.4058939122289114E-2"/>
                  <c:y val="-6.65994962216624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DD-4275-B91E-2AC7BB420F6F}"/>
                </c:ext>
              </c:extLst>
            </c:dLbl>
            <c:numFmt formatCode="_(&quot;₡&quot;* #,##0_);_(&quot;₡&quot;* \(#,##0\);_(&quot;₡&quot;* &quot;-&quot;_);_(@_)"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'Cuadro 7'!$D$6:$O$6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'Cuadro 7'!$D$10:$O$10</c:f>
              <c:numCache>
                <c:formatCode>"₡"#\ ##0.0</c:formatCode>
                <c:ptCount val="12"/>
                <c:pt idx="0">
                  <c:v>69.7</c:v>
                </c:pt>
                <c:pt idx="1">
                  <c:v>96.299999999999983</c:v>
                </c:pt>
                <c:pt idx="2">
                  <c:v>137.72785744759204</c:v>
                </c:pt>
                <c:pt idx="3">
                  <c:v>149.72964479762675</c:v>
                </c:pt>
                <c:pt idx="4">
                  <c:v>182.64823179571451</c:v>
                </c:pt>
                <c:pt idx="5">
                  <c:v>201.01255289273701</c:v>
                </c:pt>
                <c:pt idx="6">
                  <c:v>230.22872511355399</c:v>
                </c:pt>
                <c:pt idx="7">
                  <c:v>223.51097197975318</c:v>
                </c:pt>
                <c:pt idx="8">
                  <c:v>322.02365401558825</c:v>
                </c:pt>
                <c:pt idx="9">
                  <c:v>321.44657961811032</c:v>
                </c:pt>
                <c:pt idx="10">
                  <c:v>351.19269045274945</c:v>
                </c:pt>
                <c:pt idx="11">
                  <c:v>408.36487891975332</c:v>
                </c:pt>
              </c:numCache>
            </c:numRef>
          </c:val>
          <c:smooth val="0"/>
          <c:extLst>
            <c:ext xmlns:c16="http://schemas.microsoft.com/office/drawing/2014/chart" uri="{C3380CC4-5D6E-409C-BE32-E72D297353CC}">
              <c16:uniqueId val="{00000018-66A5-4B34-8163-EECC4E9DB935}"/>
            </c:ext>
          </c:extLst>
        </c:ser>
        <c:dLbls>
          <c:dLblPos val="ctr"/>
          <c:showLegendKey val="0"/>
          <c:showVal val="1"/>
          <c:showCatName val="0"/>
          <c:showSerName val="0"/>
          <c:showPercent val="0"/>
          <c:showBubbleSize val="0"/>
        </c:dLbls>
        <c:marker val="1"/>
        <c:smooth val="0"/>
        <c:axId val="642527336"/>
        <c:axId val="642526160"/>
      </c:lineChart>
      <c:catAx>
        <c:axId val="642524984"/>
        <c:scaling>
          <c:orientation val="minMax"/>
        </c:scaling>
        <c:delete val="0"/>
        <c:axPos val="b"/>
        <c:numFmt formatCode="General" sourceLinked="1"/>
        <c:majorTickMark val="out"/>
        <c:minorTickMark val="none"/>
        <c:tickLblPos val="nextTo"/>
        <c:spPr>
          <a:ln>
            <a:noFill/>
          </a:ln>
        </c:spPr>
        <c:crossAx val="642525376"/>
        <c:crosses val="autoZero"/>
        <c:auto val="1"/>
        <c:lblAlgn val="ctr"/>
        <c:lblOffset val="100"/>
        <c:noMultiLvlLbl val="0"/>
      </c:catAx>
      <c:valAx>
        <c:axId val="642525376"/>
        <c:scaling>
          <c:orientation val="minMax"/>
        </c:scaling>
        <c:delete val="0"/>
        <c:axPos val="l"/>
        <c:majorGridlines>
          <c:spPr>
            <a:ln>
              <a:solidFill>
                <a:sysClr val="window" lastClr="FFFFFF">
                  <a:lumMod val="75000"/>
                </a:sysClr>
              </a:solidFill>
            </a:ln>
          </c:spPr>
        </c:majorGridlines>
        <c:title>
          <c:tx>
            <c:rich>
              <a:bodyPr/>
              <a:lstStyle/>
              <a:p>
                <a:pPr>
                  <a:defRPr/>
                </a:pPr>
                <a:r>
                  <a:rPr lang="es-CR"/>
                  <a:t>Millones de transacciones</a:t>
                </a:r>
              </a:p>
            </c:rich>
          </c:tx>
          <c:layout>
            <c:manualLayout>
              <c:xMode val="edge"/>
              <c:yMode val="edge"/>
              <c:x val="1.0031264474293655E-2"/>
              <c:y val="0.30369590890061232"/>
            </c:manualLayout>
          </c:layout>
          <c:overlay val="0"/>
        </c:title>
        <c:numFmt formatCode="#,##0" sourceLinked="0"/>
        <c:majorTickMark val="out"/>
        <c:minorTickMark val="none"/>
        <c:tickLblPos val="nextTo"/>
        <c:spPr>
          <a:ln>
            <a:noFill/>
          </a:ln>
        </c:spPr>
        <c:crossAx val="642524984"/>
        <c:crosses val="autoZero"/>
        <c:crossBetween val="between"/>
      </c:valAx>
      <c:valAx>
        <c:axId val="642526160"/>
        <c:scaling>
          <c:orientation val="minMax"/>
        </c:scaling>
        <c:delete val="0"/>
        <c:axPos val="r"/>
        <c:title>
          <c:tx>
            <c:rich>
              <a:bodyPr/>
              <a:lstStyle/>
              <a:p>
                <a:pPr>
                  <a:defRPr/>
                </a:pPr>
                <a:r>
                  <a:rPr lang="es-CR"/>
                  <a:t>Billones de colnes</a:t>
                </a:r>
              </a:p>
            </c:rich>
          </c:tx>
          <c:layout>
            <c:manualLayout>
              <c:xMode val="edge"/>
              <c:yMode val="edge"/>
              <c:x val="0.97537054493025044"/>
              <c:y val="0.3748171141257946"/>
            </c:manualLayout>
          </c:layout>
          <c:overlay val="0"/>
        </c:title>
        <c:numFmt formatCode="&quot;₡&quot;#,##0" sourceLinked="0"/>
        <c:majorTickMark val="out"/>
        <c:minorTickMark val="none"/>
        <c:tickLblPos val="nextTo"/>
        <c:spPr>
          <a:ln>
            <a:noFill/>
          </a:ln>
        </c:spPr>
        <c:crossAx val="642527336"/>
        <c:crosses val="max"/>
        <c:crossBetween val="between"/>
      </c:valAx>
      <c:catAx>
        <c:axId val="642527336"/>
        <c:scaling>
          <c:orientation val="minMax"/>
        </c:scaling>
        <c:delete val="1"/>
        <c:axPos val="b"/>
        <c:numFmt formatCode="General" sourceLinked="1"/>
        <c:majorTickMark val="out"/>
        <c:minorTickMark val="none"/>
        <c:tickLblPos val="nextTo"/>
        <c:crossAx val="642526160"/>
        <c:crosses val="autoZero"/>
        <c:auto val="1"/>
        <c:lblAlgn val="ctr"/>
        <c:lblOffset val="100"/>
        <c:noMultiLvlLbl val="0"/>
      </c:catAx>
      <c:spPr>
        <a:solidFill>
          <a:sysClr val="window" lastClr="FFFFFF"/>
        </a:solidFill>
      </c:spPr>
    </c:plotArea>
    <c:legend>
      <c:legendPos val="r"/>
      <c:layout>
        <c:manualLayout>
          <c:xMode val="edge"/>
          <c:yMode val="edge"/>
          <c:x val="0.40336139416396477"/>
          <c:y val="0.87602047648544779"/>
          <c:w val="0.28946035814675086"/>
          <c:h val="8.9983757265943848E-2"/>
        </c:manualLayout>
      </c:layout>
      <c:overlay val="0"/>
      <c:spPr>
        <a:ln>
          <a:noFill/>
        </a:ln>
      </c:spPr>
    </c:legend>
    <c:plotVisOnly val="1"/>
    <c:dispBlanksAs val="gap"/>
    <c:showDLblsOverMax val="0"/>
  </c:chart>
  <c:spPr>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6.1872918549115793E-2"/>
          <c:y val="0.17504038571880037"/>
          <c:w val="0.86730857105976511"/>
          <c:h val="0.65595019300090429"/>
        </c:manualLayout>
      </c:layout>
      <c:barChart>
        <c:barDir val="col"/>
        <c:grouping val="stacked"/>
        <c:varyColors val="0"/>
        <c:ser>
          <c:idx val="0"/>
          <c:order val="0"/>
          <c:tx>
            <c:strRef>
              <c:f>'Cuadro 8'!$B$7</c:f>
              <c:strCache>
                <c:ptCount val="1"/>
                <c:pt idx="0">
                  <c:v>Intrabancarios (mismo banco)</c:v>
                </c:pt>
              </c:strCache>
            </c:strRef>
          </c:tx>
          <c:spPr>
            <a:solidFill>
              <a:srgbClr val="0070C0"/>
            </a:solidFill>
            <a:ln>
              <a:solidFill>
                <a:srgbClr val="0070C0"/>
              </a:solidFill>
            </a:ln>
            <a:effectLst/>
            <a:scene3d>
              <a:camera prst="orthographicFront"/>
              <a:lightRig rig="threePt" dir="t"/>
            </a:scene3d>
          </c:spPr>
          <c:invertIfNegative val="0"/>
          <c:dLbls>
            <c:dLbl>
              <c:idx val="22"/>
              <c:layout>
                <c:manualLayout>
                  <c:x val="-8.1967213114766122E-4"/>
                  <c:y val="4.5547574353923597E-3"/>
                </c:manualLayout>
              </c:layout>
              <c:numFmt formatCode="#,##0.0" sourceLinked="0"/>
              <c:spPr>
                <a:noFill/>
                <a:ln>
                  <a:noFill/>
                </a:ln>
                <a:effectLst/>
              </c:spPr>
              <c:txPr>
                <a:bodyPr/>
                <a:lstStyle/>
                <a:p>
                  <a:pPr>
                    <a:defRPr>
                      <a:solidFill>
                        <a:schemeClr val="tx1"/>
                      </a:solidFill>
                    </a:defRPr>
                  </a:pPr>
                  <a:endParaRPr lang="es-C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9D-4189-A2B4-70A942DE430C}"/>
                </c:ext>
              </c:extLst>
            </c:dLbl>
            <c:numFmt formatCode="#,##0.0" sourceLinked="0"/>
            <c:spPr>
              <a:noFill/>
              <a:ln>
                <a:noFill/>
              </a:ln>
              <a:effectLst/>
            </c:spPr>
            <c:txPr>
              <a:bodyPr/>
              <a:lstStyle/>
              <a:p>
                <a:pPr>
                  <a:defRPr>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8'!$C$5:$R$5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'Cuadro 8'!$C$7:$R$7</c:f>
              <c:numCache>
                <c:formatCode>#\ ##0.0</c:formatCode>
                <c:ptCount val="16"/>
                <c:pt idx="0">
                  <c:v>21.844096925649016</c:v>
                </c:pt>
                <c:pt idx="1">
                  <c:v>15.654915948007801</c:v>
                </c:pt>
                <c:pt idx="2">
                  <c:v>13.60812</c:v>
                </c:pt>
                <c:pt idx="3">
                  <c:v>13.1184801440571</c:v>
                </c:pt>
                <c:pt idx="4">
                  <c:v>10.02643</c:v>
                </c:pt>
                <c:pt idx="5">
                  <c:v>9.1254315794319165</c:v>
                </c:pt>
                <c:pt idx="6">
                  <c:v>7.8097111546710112</c:v>
                </c:pt>
                <c:pt idx="7">
                  <c:v>7.4638179999999998</c:v>
                </c:pt>
                <c:pt idx="8">
                  <c:v>6.6</c:v>
                </c:pt>
                <c:pt idx="9">
                  <c:v>5.8</c:v>
                </c:pt>
                <c:pt idx="10">
                  <c:v>5</c:v>
                </c:pt>
                <c:pt idx="11">
                  <c:v>3.7628460000000001</c:v>
                </c:pt>
                <c:pt idx="12">
                  <c:v>3.1282299999999998</c:v>
                </c:pt>
                <c:pt idx="13">
                  <c:v>2.6634639999999998</c:v>
                </c:pt>
                <c:pt idx="14">
                  <c:v>2.4802819999999999</c:v>
                </c:pt>
                <c:pt idx="15">
                  <c:v>1.9591259999999999</c:v>
                </c:pt>
              </c:numCache>
            </c:numRef>
          </c:val>
          <c:extLst>
            <c:ext xmlns:c16="http://schemas.microsoft.com/office/drawing/2014/chart" uri="{C3380CC4-5D6E-409C-BE32-E72D297353CC}">
              <c16:uniqueId val="{00000000-1F8E-4009-9A9B-068F6B1A0EE3}"/>
            </c:ext>
          </c:extLst>
        </c:ser>
        <c:ser>
          <c:idx val="1"/>
          <c:order val="1"/>
          <c:tx>
            <c:strRef>
              <c:f>'Cuadro 8'!$B$8</c:f>
              <c:strCache>
                <c:ptCount val="1"/>
                <c:pt idx="0">
                  <c:v>Interbancarios (liquidado Sinpe)</c:v>
                </c:pt>
              </c:strCache>
            </c:strRef>
          </c:tx>
          <c:spPr>
            <a:solidFill>
              <a:srgbClr val="00B050"/>
            </a:solidFill>
            <a:ln>
              <a:solidFill>
                <a:srgbClr val="00B050"/>
              </a:solidFill>
            </a:ln>
            <a:effectLst/>
            <a:scene3d>
              <a:camera prst="orthographicFront"/>
              <a:lightRig rig="threePt" dir="t"/>
            </a:scene3d>
          </c:spPr>
          <c:invertIfNegative val="0"/>
          <c:dLbls>
            <c:dLbl>
              <c:idx val="9"/>
              <c:layout>
                <c:manualLayout>
                  <c:x val="-1.2327352523557506E-5"/>
                  <c:y val="-2.0289858159664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9D-4189-A2B4-70A942DE430C}"/>
                </c:ext>
              </c:extLst>
            </c:dLbl>
            <c:dLbl>
              <c:idx val="10"/>
              <c:delete val="1"/>
              <c:extLst>
                <c:ext xmlns:c15="http://schemas.microsoft.com/office/drawing/2012/chart" uri="{CE6537A1-D6FC-4f65-9D91-7224C49458BB}"/>
                <c:ext xmlns:c16="http://schemas.microsoft.com/office/drawing/2014/chart" uri="{C3380CC4-5D6E-409C-BE32-E72D297353CC}">
                  <c16:uniqueId val="{00000003-8C9D-4189-A2B4-70A942DE430C}"/>
                </c:ext>
              </c:extLst>
            </c:dLbl>
            <c:dLbl>
              <c:idx val="11"/>
              <c:delete val="1"/>
              <c:extLst>
                <c:ext xmlns:c15="http://schemas.microsoft.com/office/drawing/2012/chart" uri="{CE6537A1-D6FC-4f65-9D91-7224C49458BB}"/>
                <c:ext xmlns:c16="http://schemas.microsoft.com/office/drawing/2014/chart" uri="{C3380CC4-5D6E-409C-BE32-E72D297353CC}">
                  <c16:uniqueId val="{00000004-8C9D-4189-A2B4-70A942DE430C}"/>
                </c:ext>
              </c:extLst>
            </c:dLbl>
            <c:dLbl>
              <c:idx val="12"/>
              <c:delete val="1"/>
              <c:extLst>
                <c:ext xmlns:c15="http://schemas.microsoft.com/office/drawing/2012/chart" uri="{CE6537A1-D6FC-4f65-9D91-7224C49458BB}"/>
                <c:ext xmlns:c16="http://schemas.microsoft.com/office/drawing/2014/chart" uri="{C3380CC4-5D6E-409C-BE32-E72D297353CC}">
                  <c16:uniqueId val="{00000005-8C9D-4189-A2B4-70A942DE430C}"/>
                </c:ext>
              </c:extLst>
            </c:dLbl>
            <c:dLbl>
              <c:idx val="13"/>
              <c:delete val="1"/>
              <c:extLst>
                <c:ext xmlns:c15="http://schemas.microsoft.com/office/drawing/2012/chart" uri="{CE6537A1-D6FC-4f65-9D91-7224C49458BB}"/>
                <c:ext xmlns:c16="http://schemas.microsoft.com/office/drawing/2014/chart" uri="{C3380CC4-5D6E-409C-BE32-E72D297353CC}">
                  <c16:uniqueId val="{00000006-8C9D-4189-A2B4-70A942DE430C}"/>
                </c:ext>
              </c:extLst>
            </c:dLbl>
            <c:dLbl>
              <c:idx val="14"/>
              <c:delete val="1"/>
              <c:extLst>
                <c:ext xmlns:c15="http://schemas.microsoft.com/office/drawing/2012/chart" uri="{CE6537A1-D6FC-4f65-9D91-7224C49458BB}"/>
                <c:ext xmlns:c16="http://schemas.microsoft.com/office/drawing/2014/chart" uri="{C3380CC4-5D6E-409C-BE32-E72D297353CC}">
                  <c16:uniqueId val="{00000007-8C9D-4189-A2B4-70A942DE430C}"/>
                </c:ext>
              </c:extLst>
            </c:dLbl>
            <c:dLbl>
              <c:idx val="16"/>
              <c:delete val="1"/>
              <c:extLst>
                <c:ext xmlns:c15="http://schemas.microsoft.com/office/drawing/2012/chart" uri="{CE6537A1-D6FC-4f65-9D91-7224C49458BB}"/>
                <c:ext xmlns:c16="http://schemas.microsoft.com/office/drawing/2014/chart" uri="{C3380CC4-5D6E-409C-BE32-E72D297353CC}">
                  <c16:uniqueId val="{00000008-8C9D-4189-A2B4-70A942DE430C}"/>
                </c:ext>
              </c:extLst>
            </c:dLbl>
            <c:dLbl>
              <c:idx val="17"/>
              <c:delete val="1"/>
              <c:extLst>
                <c:ext xmlns:c15="http://schemas.microsoft.com/office/drawing/2012/chart" uri="{CE6537A1-D6FC-4f65-9D91-7224C49458BB}"/>
                <c:ext xmlns:c16="http://schemas.microsoft.com/office/drawing/2014/chart" uri="{C3380CC4-5D6E-409C-BE32-E72D297353CC}">
                  <c16:uniqueId val="{00000009-8C9D-4189-A2B4-70A942DE430C}"/>
                </c:ext>
              </c:extLst>
            </c:dLbl>
            <c:dLbl>
              <c:idx val="18"/>
              <c:delete val="1"/>
              <c:extLst>
                <c:ext xmlns:c15="http://schemas.microsoft.com/office/drawing/2012/chart" uri="{CE6537A1-D6FC-4f65-9D91-7224C49458BB}"/>
                <c:ext xmlns:c16="http://schemas.microsoft.com/office/drawing/2014/chart" uri="{C3380CC4-5D6E-409C-BE32-E72D297353CC}">
                  <c16:uniqueId val="{0000000A-8C9D-4189-A2B4-70A942DE430C}"/>
                </c:ext>
              </c:extLst>
            </c:dLbl>
            <c:dLbl>
              <c:idx val="19"/>
              <c:delete val="1"/>
              <c:extLst>
                <c:ext xmlns:c15="http://schemas.microsoft.com/office/drawing/2012/chart" uri="{CE6537A1-D6FC-4f65-9D91-7224C49458BB}"/>
                <c:ext xmlns:c16="http://schemas.microsoft.com/office/drawing/2014/chart" uri="{C3380CC4-5D6E-409C-BE32-E72D297353CC}">
                  <c16:uniqueId val="{0000000B-8C9D-4189-A2B4-70A942DE430C}"/>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8100" cap="flat" cmpd="sng" algn="ctr">
                      <a:solidFill>
                        <a:schemeClr val="accent4">
                          <a:shade val="95000"/>
                          <a:satMod val="105000"/>
                        </a:schemeClr>
                      </a:solidFill>
                      <a:prstDash val="solid"/>
                    </a:ln>
                    <a:effectLst/>
                  </c:spPr>
                </c15:leaderLines>
              </c:ext>
            </c:extLst>
          </c:dLbls>
          <c:cat>
            <c:numRef>
              <c:f>'Cuadro 8'!$C$5:$R$5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'Cuadro 8'!$C$8:$R$8</c:f>
              <c:numCache>
                <c:formatCode>#\ ##0.0</c:formatCode>
                <c:ptCount val="16"/>
                <c:pt idx="0">
                  <c:v>7.3741680000000001</c:v>
                </c:pt>
                <c:pt idx="1">
                  <c:v>6.5042790000000004</c:v>
                </c:pt>
                <c:pt idx="2">
                  <c:v>5.8422850000000004</c:v>
                </c:pt>
                <c:pt idx="3">
                  <c:v>5.1607320000000003</c:v>
                </c:pt>
                <c:pt idx="4">
                  <c:v>4.6604400000000004</c:v>
                </c:pt>
                <c:pt idx="5">
                  <c:v>4.3294579999999998</c:v>
                </c:pt>
                <c:pt idx="6">
                  <c:v>4.1644550000000002</c:v>
                </c:pt>
                <c:pt idx="7">
                  <c:v>3.5930219999999999</c:v>
                </c:pt>
                <c:pt idx="8">
                  <c:v>2.7766630000000001</c:v>
                </c:pt>
                <c:pt idx="9">
                  <c:v>1.5768</c:v>
                </c:pt>
                <c:pt idx="10">
                  <c:v>1.183988</c:v>
                </c:pt>
                <c:pt idx="11">
                  <c:v>0.76849000000000001</c:v>
                </c:pt>
                <c:pt idx="12">
                  <c:v>0.52515999999999996</c:v>
                </c:pt>
                <c:pt idx="13">
                  <c:v>0.39285700000000001</c:v>
                </c:pt>
                <c:pt idx="14">
                  <c:v>0.35028999999999999</c:v>
                </c:pt>
                <c:pt idx="15">
                  <c:v>0.26788400000000001</c:v>
                </c:pt>
              </c:numCache>
            </c:numRef>
          </c:val>
          <c:extLst>
            <c:ext xmlns:c16="http://schemas.microsoft.com/office/drawing/2014/chart" uri="{C3380CC4-5D6E-409C-BE32-E72D297353CC}">
              <c16:uniqueId val="{00000001-1F8E-4009-9A9B-068F6B1A0EE3}"/>
            </c:ext>
          </c:extLst>
        </c:ser>
        <c:dLbls>
          <c:showLegendKey val="0"/>
          <c:showVal val="0"/>
          <c:showCatName val="0"/>
          <c:showSerName val="0"/>
          <c:showPercent val="0"/>
          <c:showBubbleSize val="0"/>
        </c:dLbls>
        <c:gapWidth val="50"/>
        <c:overlap val="100"/>
        <c:axId val="205524104"/>
        <c:axId val="205524496"/>
      </c:barChart>
      <c:lineChart>
        <c:grouping val="standard"/>
        <c:varyColors val="0"/>
        <c:ser>
          <c:idx val="2"/>
          <c:order val="2"/>
          <c:tx>
            <c:v>Valor</c:v>
          </c:tx>
          <c:spPr>
            <a:ln>
              <a:solidFill>
                <a:srgbClr val="FF0000"/>
              </a:solidFill>
            </a:ln>
          </c:spPr>
          <c:marker>
            <c:symbol val="none"/>
          </c:marker>
          <c:dLbls>
            <c:dLbl>
              <c:idx val="4"/>
              <c:layout>
                <c:manualLayout>
                  <c:x val="-1.244062217632632E-2"/>
                  <c:y val="-2.3285027697520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DC-488F-93F1-5AB982EE31C4}"/>
                </c:ext>
              </c:extLst>
            </c:dLbl>
            <c:numFmt formatCode="&quot;₡&quot;#,##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'Cuadro 8'!$C$5:$R$5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'Cuadro 8'!$C$10:$R$10</c:f>
              <c:numCache>
                <c:formatCode>0.0</c:formatCode>
                <c:ptCount val="16"/>
                <c:pt idx="0">
                  <c:v>28.785399999999996</c:v>
                </c:pt>
                <c:pt idx="1">
                  <c:v>25.693800000000003</c:v>
                </c:pt>
                <c:pt idx="2">
                  <c:v>23.362568972339034</c:v>
                </c:pt>
                <c:pt idx="3">
                  <c:v>23.132285731067736</c:v>
                </c:pt>
                <c:pt idx="4">
                  <c:v>16.416302336300834</c:v>
                </c:pt>
                <c:pt idx="5">
                  <c:v>13.69792493357809</c:v>
                </c:pt>
                <c:pt idx="6">
                  <c:v>12.997414462649122</c:v>
                </c:pt>
                <c:pt idx="7">
                  <c:v>11.952589957641798</c:v>
                </c:pt>
                <c:pt idx="8">
                  <c:v>9.956761502578324</c:v>
                </c:pt>
                <c:pt idx="9">
                  <c:v>8.5808543794932604</c:v>
                </c:pt>
                <c:pt idx="10">
                  <c:v>6.9753246158647286</c:v>
                </c:pt>
                <c:pt idx="11">
                  <c:v>6.4645377868238025</c:v>
                </c:pt>
                <c:pt idx="12">
                  <c:v>5.9114729734408407</c:v>
                </c:pt>
                <c:pt idx="13">
                  <c:v>5.4305843579884705</c:v>
                </c:pt>
                <c:pt idx="14">
                  <c:v>4.8967740362494911</c:v>
                </c:pt>
                <c:pt idx="15">
                  <c:v>3.8544713973424214</c:v>
                </c:pt>
              </c:numCache>
            </c:numRef>
          </c:val>
          <c:smooth val="0"/>
          <c:extLst>
            <c:ext xmlns:c16="http://schemas.microsoft.com/office/drawing/2014/chart" uri="{C3380CC4-5D6E-409C-BE32-E72D297353CC}">
              <c16:uniqueId val="{00000001-E5DC-488F-93F1-5AB982EE31C4}"/>
            </c:ext>
          </c:extLst>
        </c:ser>
        <c:dLbls>
          <c:showLegendKey val="0"/>
          <c:showVal val="0"/>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4496"/>
        <c:crosses val="autoZero"/>
        <c:auto val="0"/>
        <c:lblAlgn val="ctr"/>
        <c:lblOffset val="100"/>
        <c:tickMarkSkip val="1"/>
        <c:noMultiLvlLbl val="0"/>
      </c:catAx>
      <c:valAx>
        <c:axId val="205524496"/>
        <c:scaling>
          <c:orientation val="minMax"/>
        </c:scaling>
        <c:delete val="0"/>
        <c:axPos val="l"/>
        <c:majorGridlines>
          <c:spPr>
            <a:ln>
              <a:solidFill>
                <a:schemeClr val="bg1">
                  <a:lumMod val="75000"/>
                </a:schemeClr>
              </a:solidFill>
            </a:ln>
          </c:spPr>
        </c:majorGridlines>
        <c:title>
          <c:tx>
            <c:rich>
              <a:bodyPr rot="-5400000" vert="horz"/>
              <a:lstStyle/>
              <a:p>
                <a:pPr>
                  <a:defRPr/>
                </a:pPr>
                <a:r>
                  <a:rPr lang="es-CR"/>
                  <a:t>Millones de transacciones</a:t>
                </a:r>
              </a:p>
            </c:rich>
          </c:tx>
          <c:layout>
            <c:manualLayout>
              <c:xMode val="edge"/>
              <c:yMode val="edge"/>
              <c:x val="6.1153125090132963E-3"/>
              <c:y val="0.31232150444129431"/>
            </c:manualLayout>
          </c:layout>
          <c:overlay val="0"/>
        </c:title>
        <c:numFmt formatCode="#,##0" sourceLinked="0"/>
        <c:majorTickMark val="out"/>
        <c:minorTickMark val="none"/>
        <c:tickLblPos val="nextTo"/>
        <c:spPr>
          <a:ln>
            <a:noFill/>
          </a:ln>
        </c:spPr>
        <c:crossAx val="205524104"/>
        <c:crossesAt val="1"/>
        <c:crossBetween val="between"/>
      </c:valAx>
      <c:valAx>
        <c:axId val="205527240"/>
        <c:scaling>
          <c:orientation val="minMax"/>
        </c:scaling>
        <c:delete val="0"/>
        <c:axPos val="r"/>
        <c:title>
          <c:tx>
            <c:rich>
              <a:bodyPr rot="-5400000" vert="horz"/>
              <a:lstStyle/>
              <a:p>
                <a:pPr>
                  <a:defRPr/>
                </a:pPr>
                <a:r>
                  <a:rPr lang="es-CR"/>
                  <a:t>Billones de colones</a:t>
                </a:r>
              </a:p>
            </c:rich>
          </c:tx>
          <c:layout>
            <c:manualLayout>
              <c:xMode val="edge"/>
              <c:yMode val="edge"/>
              <c:x val="0.97370769330063234"/>
              <c:y val="0.35302512123323387"/>
            </c:manualLayout>
          </c:layout>
          <c:overlay val="0"/>
        </c:title>
        <c:numFmt formatCode="&quot;₡&quot;#,##0" sourceLinked="0"/>
        <c:majorTickMark val="out"/>
        <c:minorTickMark val="none"/>
        <c:tickLblPos val="nextTo"/>
        <c:spPr>
          <a:ln>
            <a:noFill/>
          </a:ln>
        </c:spPr>
        <c:crossAx val="205524888"/>
        <c:crosses val="max"/>
        <c:crossBetween val="between"/>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c:spPr>
    </c:plotArea>
    <c:legend>
      <c:legendPos val="b"/>
      <c:layout>
        <c:manualLayout>
          <c:xMode val="edge"/>
          <c:yMode val="edge"/>
          <c:x val="0.26479637278946688"/>
          <c:y val="0.89550228544292831"/>
          <c:w val="0.51227275074222289"/>
          <c:h val="4.1514251818517527E-2"/>
        </c:manualLayout>
      </c:layout>
      <c:overlay val="0"/>
    </c:legend>
    <c:plotVisOnly val="1"/>
    <c:dispBlanksAs val="gap"/>
    <c:showDLblsOverMax val="0"/>
  </c:chart>
  <c:spPr>
    <a:solidFill>
      <a:schemeClr val="bg1"/>
    </a:solidFill>
    <a:ln>
      <a:solidFill>
        <a:sysClr val="windowText" lastClr="000000"/>
      </a:solidFill>
    </a:ln>
  </c:spPr>
  <c:txPr>
    <a:bodyPr/>
    <a:lstStyle/>
    <a:p>
      <a:pPr>
        <a:defRPr sz="1400" b="1">
          <a:latin typeface="+mj-lt"/>
          <a:cs typeface="Arial" panose="020B0604020202020204" pitchFamily="34" charset="0"/>
        </a:defRPr>
      </a:pPr>
      <a:endParaRPr lang="es-CR"/>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Lit>
              <c:ptCount val="4"/>
              <c:pt idx="0">
                <c:v>Certificados emitidos</c:v>
              </c:pt>
              <c:pt idx="1">
                <c:v>Certificados activos al 31 de diciembre del 2022</c:v>
              </c:pt>
              <c:pt idx="2">
                <c:v>Personas usuarias</c:v>
              </c:pt>
              <c:pt idx="3">
                <c:v>Personas activas al 31 de diciembre del 2022</c:v>
              </c:pt>
            </c:strLit>
          </c:cat>
          <c:val>
            <c:numLit>
              <c:formatCode>#,##0</c:formatCode>
              <c:ptCount val="4"/>
              <c:pt idx="0">
                <c:v>655581</c:v>
              </c:pt>
              <c:pt idx="1">
                <c:v>350925</c:v>
              </c:pt>
              <c:pt idx="2">
                <c:v>392857</c:v>
              </c:pt>
              <c:pt idx="3">
                <c:v>331455</c:v>
              </c:pt>
            </c:numLit>
          </c:val>
          <c:extLst>
            <c:ext xmlns:c16="http://schemas.microsoft.com/office/drawing/2014/chart" uri="{C3380CC4-5D6E-409C-BE32-E72D297353CC}">
              <c16:uniqueId val="{00000000-94BF-4670-8308-410C5AFB70AC}"/>
            </c:ext>
          </c:extLst>
        </c:ser>
        <c:dLbls>
          <c:dLblPos val="inEnd"/>
          <c:showLegendKey val="0"/>
          <c:showVal val="1"/>
          <c:showCatName val="0"/>
          <c:showSerName val="0"/>
          <c:showPercent val="0"/>
          <c:showBubbleSize val="0"/>
        </c:dLbls>
        <c:gapWidth val="30"/>
        <c:overlap val="-24"/>
        <c:axId val="866110271"/>
        <c:axId val="866103199"/>
      </c:barChart>
      <c:catAx>
        <c:axId val="86611027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R"/>
          </a:p>
        </c:txPr>
        <c:crossAx val="866103199"/>
        <c:crosses val="autoZero"/>
        <c:auto val="1"/>
        <c:lblAlgn val="ctr"/>
        <c:lblOffset val="100"/>
        <c:noMultiLvlLbl val="0"/>
      </c:catAx>
      <c:valAx>
        <c:axId val="866103199"/>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s-CR"/>
          </a:p>
        </c:txPr>
        <c:crossAx val="866110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412-4779-A2BE-129DA08FFE6C}"/>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3412-4779-A2BE-129DA08FFE6C}"/>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C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'Insumo de Firma Digital'!$A$50:$A$51</c:f>
              <c:strCache>
                <c:ptCount val="2"/>
                <c:pt idx="0">
                  <c:v>Mujeres</c:v>
                </c:pt>
                <c:pt idx="1">
                  <c:v>Hombres</c:v>
                </c:pt>
              </c:strCache>
            </c:strRef>
          </c:cat>
          <c:val>
            <c:numRef>
              <c:f>'Insumo de Firma Digital'!$C$50:$C$51</c:f>
              <c:numCache>
                <c:formatCode>0.0%</c:formatCode>
                <c:ptCount val="2"/>
                <c:pt idx="0">
                  <c:v>0.55030000000000001</c:v>
                </c:pt>
                <c:pt idx="1">
                  <c:v>0.44969999999999999</c:v>
                </c:pt>
              </c:numCache>
            </c:numRef>
          </c:val>
          <c:extLst>
            <c:ext xmlns:c16="http://schemas.microsoft.com/office/drawing/2014/chart" uri="{C3380CC4-5D6E-409C-BE32-E72D297353CC}">
              <c16:uniqueId val="{00000004-3412-4779-A2BE-129DA08FFE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1" i="0" u="none" strike="noStrike" kern="1200" baseline="0">
              <a:solidFill>
                <a:schemeClr val="tx1">
                  <a:lumMod val="65000"/>
                  <a:lumOff val="35000"/>
                </a:schemeClr>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De 18 a 25 años</c:v>
              </c:pt>
              <c:pt idx="1">
                <c:v>De 26 a 35 años</c:v>
              </c:pt>
              <c:pt idx="2">
                <c:v>De 36 a 50 años</c:v>
              </c:pt>
              <c:pt idx="3">
                <c:v>De 51 a 64 años</c:v>
              </c:pt>
              <c:pt idx="4">
                <c:v>65 o más</c:v>
              </c:pt>
            </c:strLit>
          </c:cat>
          <c:val>
            <c:numLit>
              <c:formatCode>0.0%</c:formatCode>
              <c:ptCount val="5"/>
              <c:pt idx="0">
                <c:v>2.3230407222435651E-2</c:v>
              </c:pt>
              <c:pt idx="1">
                <c:v>0.20664857856319632</c:v>
              </c:pt>
              <c:pt idx="2">
                <c:v>0.41735797637341526</c:v>
              </c:pt>
              <c:pt idx="3">
                <c:v>0.2542228918555513</c:v>
              </c:pt>
              <c:pt idx="4">
                <c:v>9.8540145985401464E-2</c:v>
              </c:pt>
            </c:numLit>
          </c:val>
          <c:extLst>
            <c:ext xmlns:c16="http://schemas.microsoft.com/office/drawing/2014/chart" uri="{C3380CC4-5D6E-409C-BE32-E72D297353CC}">
              <c16:uniqueId val="{00000000-CEDD-4CDD-B1A2-A25AB5790547}"/>
            </c:ext>
          </c:extLst>
        </c:ser>
        <c:dLbls>
          <c:showLegendKey val="0"/>
          <c:showVal val="0"/>
          <c:showCatName val="0"/>
          <c:showSerName val="0"/>
          <c:showPercent val="0"/>
          <c:showBubbleSize val="0"/>
        </c:dLbls>
        <c:gapWidth val="30"/>
        <c:overlap val="-27"/>
        <c:axId val="1249617791"/>
        <c:axId val="1249616543"/>
      </c:barChart>
      <c:catAx>
        <c:axId val="12496177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R"/>
          </a:p>
        </c:txPr>
        <c:crossAx val="1249616543"/>
        <c:crosses val="autoZero"/>
        <c:auto val="1"/>
        <c:lblAlgn val="ctr"/>
        <c:lblOffset val="100"/>
        <c:noMultiLvlLbl val="0"/>
      </c:catAx>
      <c:valAx>
        <c:axId val="1249616543"/>
        <c:scaling>
          <c:orientation val="minMax"/>
        </c:scaling>
        <c:delete val="0"/>
        <c:axPos val="l"/>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R"/>
          </a:p>
        </c:txPr>
        <c:crossAx val="1249617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FD-4FDE-9CAC-2E00F77FF190}"/>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2DFD-4FDE-9CAC-2E00F77FF190}"/>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C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'Insumo de Firma Digital'!$C$13:$C$14</c:f>
              <c:strCache>
                <c:ptCount val="2"/>
                <c:pt idx="0">
                  <c:v>Renovado</c:v>
                </c:pt>
                <c:pt idx="1">
                  <c:v>Por primera vez</c:v>
                </c:pt>
              </c:strCache>
            </c:strRef>
          </c:cat>
          <c:val>
            <c:numRef>
              <c:f>'Insumo de Firma Digital'!$I$13:$I$14</c:f>
              <c:numCache>
                <c:formatCode>0.0%</c:formatCode>
                <c:ptCount val="2"/>
                <c:pt idx="0">
                  <c:v>0.54294346038616326</c:v>
                </c:pt>
                <c:pt idx="1">
                  <c:v>0.45705653961383674</c:v>
                </c:pt>
              </c:numCache>
            </c:numRef>
          </c:val>
          <c:extLst>
            <c:ext xmlns:c16="http://schemas.microsoft.com/office/drawing/2014/chart" uri="{C3380CC4-5D6E-409C-BE32-E72D297353CC}">
              <c16:uniqueId val="{00000004-2DFD-4FDE-9CAC-2E00F77FF1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1"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5.4387483234480095E-2"/>
          <c:y val="0.17737960416243664"/>
          <c:w val="0.87681954982907984"/>
          <c:h val="0.65455997070133676"/>
        </c:manualLayout>
      </c:layout>
      <c:barChart>
        <c:barDir val="col"/>
        <c:grouping val="clustered"/>
        <c:varyColors val="0"/>
        <c:ser>
          <c:idx val="0"/>
          <c:order val="0"/>
          <c:tx>
            <c:v>Cantidad</c:v>
          </c:tx>
          <c:spPr>
            <a:gradFill>
              <a:gsLst>
                <a:gs pos="0">
                  <a:srgbClr val="808DC2"/>
                </a:gs>
                <a:gs pos="2000">
                  <a:srgbClr val="0D0D6D">
                    <a:lumMod val="94000"/>
                  </a:srgbClr>
                </a:gs>
              </a:gsLst>
              <a:lin ang="5400000" scaled="0"/>
            </a:gradFill>
            <a:effectLst/>
            <a:scene3d>
              <a:camera prst="orthographicFront"/>
              <a:lightRig rig="threePt" dir="t"/>
            </a:scene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41C-4DC5-A120-A8B85D8B7210}"/>
                </c:ext>
              </c:extLst>
            </c:dLbl>
            <c:dLbl>
              <c:idx val="1"/>
              <c:delete val="1"/>
              <c:extLst>
                <c:ext xmlns:c15="http://schemas.microsoft.com/office/drawing/2012/chart" uri="{CE6537A1-D6FC-4f65-9D91-7224C49458BB}"/>
                <c:ext xmlns:c16="http://schemas.microsoft.com/office/drawing/2014/chart" uri="{C3380CC4-5D6E-409C-BE32-E72D297353CC}">
                  <c16:uniqueId val="{00000003-141C-4DC5-A120-A8B85D8B7210}"/>
                </c:ext>
              </c:extLst>
            </c:dLbl>
            <c:dLbl>
              <c:idx val="2"/>
              <c:delete val="1"/>
              <c:extLst>
                <c:ext xmlns:c15="http://schemas.microsoft.com/office/drawing/2012/chart" uri="{CE6537A1-D6FC-4f65-9D91-7224C49458BB}"/>
                <c:ext xmlns:c16="http://schemas.microsoft.com/office/drawing/2014/chart" uri="{C3380CC4-5D6E-409C-BE32-E72D297353CC}">
                  <c16:uniqueId val="{00000004-141C-4DC5-A120-A8B85D8B7210}"/>
                </c:ext>
              </c:extLst>
            </c:dLbl>
            <c:dLbl>
              <c:idx val="3"/>
              <c:delete val="1"/>
              <c:extLst>
                <c:ext xmlns:c15="http://schemas.microsoft.com/office/drawing/2012/chart" uri="{CE6537A1-D6FC-4f65-9D91-7224C49458BB}"/>
                <c:ext xmlns:c16="http://schemas.microsoft.com/office/drawing/2014/chart" uri="{C3380CC4-5D6E-409C-BE32-E72D297353CC}">
                  <c16:uniqueId val="{00000005-141C-4DC5-A120-A8B85D8B7210}"/>
                </c:ext>
              </c:extLst>
            </c:dLbl>
            <c:dLbl>
              <c:idx val="4"/>
              <c:delete val="1"/>
              <c:extLst>
                <c:ext xmlns:c15="http://schemas.microsoft.com/office/drawing/2012/chart" uri="{CE6537A1-D6FC-4f65-9D91-7224C49458BB}"/>
                <c:ext xmlns:c16="http://schemas.microsoft.com/office/drawing/2014/chart" uri="{C3380CC4-5D6E-409C-BE32-E72D297353CC}">
                  <c16:uniqueId val="{00000006-141C-4DC5-A120-A8B85D8B7210}"/>
                </c:ext>
              </c:extLst>
            </c:dLbl>
            <c:dLbl>
              <c:idx val="5"/>
              <c:delete val="1"/>
              <c:extLst>
                <c:ext xmlns:c15="http://schemas.microsoft.com/office/drawing/2012/chart" uri="{CE6537A1-D6FC-4f65-9D91-7224C49458BB}"/>
                <c:ext xmlns:c16="http://schemas.microsoft.com/office/drawing/2014/chart" uri="{C3380CC4-5D6E-409C-BE32-E72D297353CC}">
                  <c16:uniqueId val="{00000007-141C-4DC5-A120-A8B85D8B7210}"/>
                </c:ext>
              </c:extLst>
            </c:dLbl>
            <c:dLbl>
              <c:idx val="6"/>
              <c:delete val="1"/>
              <c:extLst>
                <c:ext xmlns:c15="http://schemas.microsoft.com/office/drawing/2012/chart" uri="{CE6537A1-D6FC-4f65-9D91-7224C49458BB}"/>
                <c:ext xmlns:c16="http://schemas.microsoft.com/office/drawing/2014/chart" uri="{C3380CC4-5D6E-409C-BE32-E72D297353CC}">
                  <c16:uniqueId val="{00000008-141C-4DC5-A120-A8B85D8B7210}"/>
                </c:ext>
              </c:extLst>
            </c:dLbl>
            <c:dLbl>
              <c:idx val="7"/>
              <c:delete val="1"/>
              <c:extLst>
                <c:ext xmlns:c15="http://schemas.microsoft.com/office/drawing/2012/chart" uri="{CE6537A1-D6FC-4f65-9D91-7224C49458BB}"/>
                <c:ext xmlns:c16="http://schemas.microsoft.com/office/drawing/2014/chart" uri="{C3380CC4-5D6E-409C-BE32-E72D297353CC}">
                  <c16:uniqueId val="{00000009-141C-4DC5-A120-A8B85D8B7210}"/>
                </c:ext>
              </c:extLst>
            </c:dLbl>
            <c:dLbl>
              <c:idx val="8"/>
              <c:delete val="1"/>
              <c:extLst>
                <c:ext xmlns:c15="http://schemas.microsoft.com/office/drawing/2012/chart" uri="{CE6537A1-D6FC-4f65-9D91-7224C49458BB}"/>
                <c:ext xmlns:c16="http://schemas.microsoft.com/office/drawing/2014/chart" uri="{C3380CC4-5D6E-409C-BE32-E72D297353CC}">
                  <c16:uniqueId val="{0000000A-141C-4DC5-A120-A8B85D8B7210}"/>
                </c:ext>
              </c:extLst>
            </c:dLbl>
            <c:dLbl>
              <c:idx val="9"/>
              <c:delete val="1"/>
              <c:extLst>
                <c:ext xmlns:c15="http://schemas.microsoft.com/office/drawing/2012/chart" uri="{CE6537A1-D6FC-4f65-9D91-7224C49458BB}"/>
                <c:ext xmlns:c16="http://schemas.microsoft.com/office/drawing/2014/chart" uri="{C3380CC4-5D6E-409C-BE32-E72D297353CC}">
                  <c16:uniqueId val="{0000000B-141C-4DC5-A120-A8B85D8B7210}"/>
                </c:ext>
              </c:extLst>
            </c:dLbl>
            <c:dLbl>
              <c:idx val="10"/>
              <c:delete val="1"/>
              <c:extLst>
                <c:ext xmlns:c15="http://schemas.microsoft.com/office/drawing/2012/chart" uri="{CE6537A1-D6FC-4f65-9D91-7224C49458BB}"/>
                <c:ext xmlns:c16="http://schemas.microsoft.com/office/drawing/2014/chart" uri="{C3380CC4-5D6E-409C-BE32-E72D297353CC}">
                  <c16:uniqueId val="{0000000C-141C-4DC5-A120-A8B85D8B7210}"/>
                </c:ext>
              </c:extLst>
            </c:dLbl>
            <c:dLbl>
              <c:idx val="11"/>
              <c:delete val="1"/>
              <c:extLst>
                <c:ext xmlns:c15="http://schemas.microsoft.com/office/drawing/2012/chart" uri="{CE6537A1-D6FC-4f65-9D91-7224C49458BB}"/>
                <c:ext xmlns:c16="http://schemas.microsoft.com/office/drawing/2014/chart" uri="{C3380CC4-5D6E-409C-BE32-E72D297353CC}">
                  <c16:uniqueId val="{0000000D-141C-4DC5-A120-A8B85D8B7210}"/>
                </c:ext>
              </c:extLst>
            </c:dLbl>
            <c:dLbl>
              <c:idx val="12"/>
              <c:delete val="1"/>
              <c:extLst>
                <c:ext xmlns:c15="http://schemas.microsoft.com/office/drawing/2012/chart" uri="{CE6537A1-D6FC-4f65-9D91-7224C49458BB}"/>
                <c:ext xmlns:c16="http://schemas.microsoft.com/office/drawing/2014/chart" uri="{C3380CC4-5D6E-409C-BE32-E72D297353CC}">
                  <c16:uniqueId val="{0000000E-141C-4DC5-A120-A8B85D8B7210}"/>
                </c:ext>
              </c:extLst>
            </c:dLbl>
            <c:numFmt formatCode="#,##0.0" sourceLinked="0"/>
            <c:spPr>
              <a:noFill/>
              <a:ln>
                <a:noFill/>
              </a:ln>
              <a:effectLst/>
            </c:spPr>
            <c:txPr>
              <a:bodyPr wrap="square" lIns="38100" tIns="19050" rIns="38100" bIns="19050" anchor="ctr">
                <a:spAutoFit/>
              </a:bodyPr>
              <a:lstStyle/>
              <a:p>
                <a:pPr>
                  <a:defRPr sz="1200">
                    <a:solidFill>
                      <a:schemeClr val="bg1"/>
                    </a:solidFill>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2'!$B$8:$B$32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3'!$C$76:$AA$76</c:f>
              <c:numCache>
                <c:formatCode>#,##0</c:formatCode>
                <c:ptCount val="25"/>
                <c:pt idx="0">
                  <c:v>12035652</c:v>
                </c:pt>
                <c:pt idx="1">
                  <c:v>14340906</c:v>
                </c:pt>
                <c:pt idx="2">
                  <c:v>15745738</c:v>
                </c:pt>
                <c:pt idx="3">
                  <c:v>16960810</c:v>
                </c:pt>
                <c:pt idx="4">
                  <c:v>16724991</c:v>
                </c:pt>
                <c:pt idx="5">
                  <c:v>15954272</c:v>
                </c:pt>
                <c:pt idx="6">
                  <c:v>16765554</c:v>
                </c:pt>
                <c:pt idx="7">
                  <c:v>17581826</c:v>
                </c:pt>
                <c:pt idx="8">
                  <c:v>16597278</c:v>
                </c:pt>
                <c:pt idx="9">
                  <c:v>17072725</c:v>
                </c:pt>
                <c:pt idx="10">
                  <c:v>18610583</c:v>
                </c:pt>
                <c:pt idx="11">
                  <c:v>20764143</c:v>
                </c:pt>
                <c:pt idx="12">
                  <c:v>22948755</c:v>
                </c:pt>
                <c:pt idx="13">
                  <c:v>26338374</c:v>
                </c:pt>
                <c:pt idx="14">
                  <c:v>29444739</c:v>
                </c:pt>
                <c:pt idx="15">
                  <c:v>33439179</c:v>
                </c:pt>
                <c:pt idx="16">
                  <c:v>37885050</c:v>
                </c:pt>
                <c:pt idx="17">
                  <c:v>42461942</c:v>
                </c:pt>
                <c:pt idx="18">
                  <c:v>48045018</c:v>
                </c:pt>
                <c:pt idx="19">
                  <c:v>56744663</c:v>
                </c:pt>
                <c:pt idx="20">
                  <c:v>98804517</c:v>
                </c:pt>
                <c:pt idx="21">
                  <c:v>216509369</c:v>
                </c:pt>
                <c:pt idx="22">
                  <c:v>326741070</c:v>
                </c:pt>
                <c:pt idx="23">
                  <c:v>448514832</c:v>
                </c:pt>
                <c:pt idx="24">
                  <c:v>571134445</c:v>
                </c:pt>
              </c:numCache>
            </c:numRef>
          </c:val>
          <c:extLst>
            <c:ext xmlns:c16="http://schemas.microsoft.com/office/drawing/2014/chart" uri="{C3380CC4-5D6E-409C-BE32-E72D297353CC}">
              <c16:uniqueId val="{00000000-C0F0-4815-B600-3F303249406F}"/>
            </c:ext>
          </c:extLst>
        </c:ser>
        <c:dLbls>
          <c:showLegendKey val="0"/>
          <c:showVal val="0"/>
          <c:showCatName val="0"/>
          <c:showSerName val="0"/>
          <c:showPercent val="0"/>
          <c:showBubbleSize val="0"/>
        </c:dLbls>
        <c:gapWidth val="25"/>
        <c:axId val="205524104"/>
        <c:axId val="205524496"/>
      </c:barChart>
      <c:lineChart>
        <c:grouping val="standard"/>
        <c:varyColors val="0"/>
        <c:ser>
          <c:idx val="1"/>
          <c:order val="1"/>
          <c:tx>
            <c:v>Valor</c:v>
          </c:tx>
          <c:spPr>
            <a:ln>
              <a:solidFill>
                <a:srgbClr val="FF0000"/>
              </a:solidFill>
            </a:ln>
          </c:spPr>
          <c:marker>
            <c:symbol val="none"/>
          </c:marker>
          <c:dLbls>
            <c:dLbl>
              <c:idx val="0"/>
              <c:layout>
                <c:manualLayout>
                  <c:x val="-1.8243713828691589E-2"/>
                  <c:y val="-5.3850129198966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41C-4DC5-A120-A8B85D8B7210}"/>
                </c:ext>
              </c:extLst>
            </c:dLbl>
            <c:dLbl>
              <c:idx val="1"/>
              <c:delete val="1"/>
              <c:extLst>
                <c:ext xmlns:c15="http://schemas.microsoft.com/office/drawing/2012/chart" uri="{CE6537A1-D6FC-4f65-9D91-7224C49458BB}"/>
                <c:ext xmlns:c16="http://schemas.microsoft.com/office/drawing/2014/chart" uri="{C3380CC4-5D6E-409C-BE32-E72D297353CC}">
                  <c16:uniqueId val="{0000000F-141C-4DC5-A120-A8B85D8B7210}"/>
                </c:ext>
              </c:extLst>
            </c:dLbl>
            <c:dLbl>
              <c:idx val="2"/>
              <c:delete val="1"/>
              <c:extLst>
                <c:ext xmlns:c15="http://schemas.microsoft.com/office/drawing/2012/chart" uri="{CE6537A1-D6FC-4f65-9D91-7224C49458BB}"/>
                <c:ext xmlns:c16="http://schemas.microsoft.com/office/drawing/2014/chart" uri="{C3380CC4-5D6E-409C-BE32-E72D297353CC}">
                  <c16:uniqueId val="{00000010-141C-4DC5-A120-A8B85D8B7210}"/>
                </c:ext>
              </c:extLst>
            </c:dLbl>
            <c:dLbl>
              <c:idx val="3"/>
              <c:delete val="1"/>
              <c:extLst>
                <c:ext xmlns:c15="http://schemas.microsoft.com/office/drawing/2012/chart" uri="{CE6537A1-D6FC-4f65-9D91-7224C49458BB}"/>
                <c:ext xmlns:c16="http://schemas.microsoft.com/office/drawing/2014/chart" uri="{C3380CC4-5D6E-409C-BE32-E72D297353CC}">
                  <c16:uniqueId val="{00000011-141C-4DC5-A120-A8B85D8B7210}"/>
                </c:ext>
              </c:extLst>
            </c:dLbl>
            <c:dLbl>
              <c:idx val="4"/>
              <c:delete val="1"/>
              <c:extLst>
                <c:ext xmlns:c15="http://schemas.microsoft.com/office/drawing/2012/chart" uri="{CE6537A1-D6FC-4f65-9D91-7224C49458BB}"/>
                <c:ext xmlns:c16="http://schemas.microsoft.com/office/drawing/2014/chart" uri="{C3380CC4-5D6E-409C-BE32-E72D297353CC}">
                  <c16:uniqueId val="{00000012-141C-4DC5-A120-A8B85D8B7210}"/>
                </c:ext>
              </c:extLst>
            </c:dLbl>
            <c:dLbl>
              <c:idx val="5"/>
              <c:delete val="1"/>
              <c:extLst>
                <c:ext xmlns:c15="http://schemas.microsoft.com/office/drawing/2012/chart" uri="{CE6537A1-D6FC-4f65-9D91-7224C49458BB}"/>
                <c:ext xmlns:c16="http://schemas.microsoft.com/office/drawing/2014/chart" uri="{C3380CC4-5D6E-409C-BE32-E72D297353CC}">
                  <c16:uniqueId val="{00000013-141C-4DC5-A120-A8B85D8B7210}"/>
                </c:ext>
              </c:extLst>
            </c:dLbl>
            <c:dLbl>
              <c:idx val="6"/>
              <c:delete val="1"/>
              <c:extLst>
                <c:ext xmlns:c15="http://schemas.microsoft.com/office/drawing/2012/chart" uri="{CE6537A1-D6FC-4f65-9D91-7224C49458BB}"/>
                <c:ext xmlns:c16="http://schemas.microsoft.com/office/drawing/2014/chart" uri="{C3380CC4-5D6E-409C-BE32-E72D297353CC}">
                  <c16:uniqueId val="{00000014-141C-4DC5-A120-A8B85D8B7210}"/>
                </c:ext>
              </c:extLst>
            </c:dLbl>
            <c:dLbl>
              <c:idx val="7"/>
              <c:delete val="1"/>
              <c:extLst>
                <c:ext xmlns:c15="http://schemas.microsoft.com/office/drawing/2012/chart" uri="{CE6537A1-D6FC-4f65-9D91-7224C49458BB}"/>
                <c:ext xmlns:c16="http://schemas.microsoft.com/office/drawing/2014/chart" uri="{C3380CC4-5D6E-409C-BE32-E72D297353CC}">
                  <c16:uniqueId val="{00000015-141C-4DC5-A120-A8B85D8B7210}"/>
                </c:ext>
              </c:extLst>
            </c:dLbl>
            <c:dLbl>
              <c:idx val="8"/>
              <c:delete val="1"/>
              <c:extLst>
                <c:ext xmlns:c15="http://schemas.microsoft.com/office/drawing/2012/chart" uri="{CE6537A1-D6FC-4f65-9D91-7224C49458BB}"/>
                <c:ext xmlns:c16="http://schemas.microsoft.com/office/drawing/2014/chart" uri="{C3380CC4-5D6E-409C-BE32-E72D297353CC}">
                  <c16:uniqueId val="{00000016-141C-4DC5-A120-A8B85D8B7210}"/>
                </c:ext>
              </c:extLst>
            </c:dLbl>
            <c:dLbl>
              <c:idx val="9"/>
              <c:delete val="1"/>
              <c:extLst>
                <c:ext xmlns:c15="http://schemas.microsoft.com/office/drawing/2012/chart" uri="{CE6537A1-D6FC-4f65-9D91-7224C49458BB}"/>
                <c:ext xmlns:c16="http://schemas.microsoft.com/office/drawing/2014/chart" uri="{C3380CC4-5D6E-409C-BE32-E72D297353CC}">
                  <c16:uniqueId val="{00000017-141C-4DC5-A120-A8B85D8B7210}"/>
                </c:ext>
              </c:extLst>
            </c:dLbl>
            <c:dLbl>
              <c:idx val="10"/>
              <c:delete val="1"/>
              <c:extLst>
                <c:ext xmlns:c15="http://schemas.microsoft.com/office/drawing/2012/chart" uri="{CE6537A1-D6FC-4f65-9D91-7224C49458BB}"/>
                <c:ext xmlns:c16="http://schemas.microsoft.com/office/drawing/2014/chart" uri="{C3380CC4-5D6E-409C-BE32-E72D297353CC}">
                  <c16:uniqueId val="{00000018-141C-4DC5-A120-A8B85D8B7210}"/>
                </c:ext>
              </c:extLst>
            </c:dLbl>
            <c:dLbl>
              <c:idx val="11"/>
              <c:delete val="1"/>
              <c:extLst>
                <c:ext xmlns:c15="http://schemas.microsoft.com/office/drawing/2012/chart" uri="{CE6537A1-D6FC-4f65-9D91-7224C49458BB}"/>
                <c:ext xmlns:c16="http://schemas.microsoft.com/office/drawing/2014/chart" uri="{C3380CC4-5D6E-409C-BE32-E72D297353CC}">
                  <c16:uniqueId val="{00000019-141C-4DC5-A120-A8B85D8B7210}"/>
                </c:ext>
              </c:extLst>
            </c:dLbl>
            <c:dLbl>
              <c:idx val="12"/>
              <c:delete val="1"/>
              <c:extLst>
                <c:ext xmlns:c15="http://schemas.microsoft.com/office/drawing/2012/chart" uri="{CE6537A1-D6FC-4f65-9D91-7224C49458BB}"/>
                <c:ext xmlns:c16="http://schemas.microsoft.com/office/drawing/2014/chart" uri="{C3380CC4-5D6E-409C-BE32-E72D297353CC}">
                  <c16:uniqueId val="{0000001A-141C-4DC5-A120-A8B85D8B7210}"/>
                </c:ext>
              </c:extLst>
            </c:dLbl>
            <c:dLbl>
              <c:idx val="13"/>
              <c:delete val="1"/>
              <c:extLst>
                <c:ext xmlns:c15="http://schemas.microsoft.com/office/drawing/2012/chart" uri="{CE6537A1-D6FC-4f65-9D91-7224C49458BB}"/>
                <c:ext xmlns:c16="http://schemas.microsoft.com/office/drawing/2014/chart" uri="{C3380CC4-5D6E-409C-BE32-E72D297353CC}">
                  <c16:uniqueId val="{0000001B-141C-4DC5-A120-A8B85D8B7210}"/>
                </c:ext>
              </c:extLst>
            </c:dLbl>
            <c:dLbl>
              <c:idx val="14"/>
              <c:delete val="1"/>
              <c:extLst>
                <c:ext xmlns:c15="http://schemas.microsoft.com/office/drawing/2012/chart" uri="{CE6537A1-D6FC-4f65-9D91-7224C49458BB}"/>
                <c:ext xmlns:c16="http://schemas.microsoft.com/office/drawing/2014/chart" uri="{C3380CC4-5D6E-409C-BE32-E72D297353CC}">
                  <c16:uniqueId val="{0000001C-141C-4DC5-A120-A8B85D8B7210}"/>
                </c:ext>
              </c:extLst>
            </c:dLbl>
            <c:dLbl>
              <c:idx val="15"/>
              <c:delete val="1"/>
              <c:extLst>
                <c:ext xmlns:c15="http://schemas.microsoft.com/office/drawing/2012/chart" uri="{CE6537A1-D6FC-4f65-9D91-7224C49458BB}"/>
                <c:ext xmlns:c16="http://schemas.microsoft.com/office/drawing/2014/chart" uri="{C3380CC4-5D6E-409C-BE32-E72D297353CC}">
                  <c16:uniqueId val="{0000001D-141C-4DC5-A120-A8B85D8B7210}"/>
                </c:ext>
              </c:extLst>
            </c:dLbl>
            <c:dLbl>
              <c:idx val="16"/>
              <c:delete val="1"/>
              <c:extLst>
                <c:ext xmlns:c15="http://schemas.microsoft.com/office/drawing/2012/chart" uri="{CE6537A1-D6FC-4f65-9D91-7224C49458BB}"/>
                <c:ext xmlns:c16="http://schemas.microsoft.com/office/drawing/2014/chart" uri="{C3380CC4-5D6E-409C-BE32-E72D297353CC}">
                  <c16:uniqueId val="{0000001E-141C-4DC5-A120-A8B85D8B7210}"/>
                </c:ext>
              </c:extLst>
            </c:dLbl>
            <c:dLbl>
              <c:idx val="17"/>
              <c:delete val="1"/>
              <c:extLst>
                <c:ext xmlns:c15="http://schemas.microsoft.com/office/drawing/2012/chart" uri="{CE6537A1-D6FC-4f65-9D91-7224C49458BB}"/>
                <c:ext xmlns:c16="http://schemas.microsoft.com/office/drawing/2014/chart" uri="{C3380CC4-5D6E-409C-BE32-E72D297353CC}">
                  <c16:uniqueId val="{0000001F-141C-4DC5-A120-A8B85D8B7210}"/>
                </c:ext>
              </c:extLst>
            </c:dLbl>
            <c:dLbl>
              <c:idx val="18"/>
              <c:delete val="1"/>
              <c:extLst>
                <c:ext xmlns:c15="http://schemas.microsoft.com/office/drawing/2012/chart" uri="{CE6537A1-D6FC-4f65-9D91-7224C49458BB}"/>
                <c:ext xmlns:c16="http://schemas.microsoft.com/office/drawing/2014/chart" uri="{C3380CC4-5D6E-409C-BE32-E72D297353CC}">
                  <c16:uniqueId val="{00000020-141C-4DC5-A120-A8B85D8B7210}"/>
                </c:ext>
              </c:extLst>
            </c:dLbl>
            <c:dLbl>
              <c:idx val="19"/>
              <c:delete val="1"/>
              <c:extLst>
                <c:ext xmlns:c15="http://schemas.microsoft.com/office/drawing/2012/chart" uri="{CE6537A1-D6FC-4f65-9D91-7224C49458BB}"/>
                <c:ext xmlns:c16="http://schemas.microsoft.com/office/drawing/2014/chart" uri="{C3380CC4-5D6E-409C-BE32-E72D297353CC}">
                  <c16:uniqueId val="{00000021-141C-4DC5-A120-A8B85D8B7210}"/>
                </c:ext>
              </c:extLst>
            </c:dLbl>
            <c:dLbl>
              <c:idx val="20"/>
              <c:delete val="1"/>
              <c:extLst>
                <c:ext xmlns:c15="http://schemas.microsoft.com/office/drawing/2012/chart" uri="{CE6537A1-D6FC-4f65-9D91-7224C49458BB}"/>
                <c:ext xmlns:c16="http://schemas.microsoft.com/office/drawing/2014/chart" uri="{C3380CC4-5D6E-409C-BE32-E72D297353CC}">
                  <c16:uniqueId val="{00000022-141C-4DC5-A120-A8B85D8B7210}"/>
                </c:ext>
              </c:extLst>
            </c:dLbl>
            <c:dLbl>
              <c:idx val="21"/>
              <c:layout>
                <c:manualLayout>
                  <c:x val="-2.422392849258103E-2"/>
                  <c:y val="-3.6776304860626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41C-4DC5-A120-A8B85D8B7210}"/>
                </c:ext>
              </c:extLst>
            </c:dLbl>
            <c:dLbl>
              <c:idx val="22"/>
              <c:layout>
                <c:manualLayout>
                  <c:x val="-2.1262012442282575E-2"/>
                  <c:y val="-8.27906976744186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41C-4DC5-A120-A8B85D8B7210}"/>
                </c:ext>
              </c:extLst>
            </c:dLbl>
            <c:dLbl>
              <c:idx val="23"/>
              <c:layout>
                <c:manualLayout>
                  <c:x val="-2.4819795016025492E-2"/>
                  <c:y val="-9.68407588291969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6E-4264-9115-332B7D245F25}"/>
                </c:ext>
              </c:extLst>
            </c:dLbl>
            <c:dLbl>
              <c:idx val="24"/>
              <c:layout>
                <c:manualLayout>
                  <c:x val="-2.2481980728801754E-2"/>
                  <c:y val="-4.1988438154091499E-2"/>
                </c:manualLayout>
              </c:layout>
              <c:numFmt formatCode="&quot;₡&quot;#,##0.0" sourceLinked="0"/>
              <c:spPr>
                <a:noFill/>
                <a:ln>
                  <a:noFill/>
                </a:ln>
                <a:effectLst/>
              </c:spPr>
              <c:txPr>
                <a:bodyPr wrap="square" lIns="38100" tIns="19050" rIns="38100" bIns="19050" anchor="ctr">
                  <a:spAutoFit/>
                </a:bodyPr>
                <a:lstStyle/>
                <a:p>
                  <a:pPr>
                    <a:defRPr sz="1200">
                      <a:solidFill>
                        <a:sysClr val="windowText" lastClr="000000"/>
                      </a:solidFill>
                    </a:defRPr>
                  </a:pPr>
                  <a:endParaRPr lang="es-C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6E-4264-9115-332B7D245F25}"/>
                </c:ext>
              </c:extLst>
            </c:dLbl>
            <c:numFmt formatCode="&quot;₡&quot;#,##0.0" sourceLinked="0"/>
            <c:spPr>
              <a:noFill/>
              <a:ln>
                <a:noFill/>
              </a:ln>
              <a:effectLst/>
            </c:spPr>
            <c:txPr>
              <a:bodyPr wrap="square" lIns="38100" tIns="19050" rIns="38100" bIns="19050" anchor="ctr">
                <a:spAutoFit/>
              </a:bodyPr>
              <a:lstStyle/>
              <a:p>
                <a:pPr>
                  <a:defRPr sz="1200"/>
                </a:pPr>
                <a:endParaRPr lang="es-C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8100" cap="flat" cmpd="sng" algn="ctr">
                      <a:solidFill>
                        <a:schemeClr val="accent4">
                          <a:shade val="95000"/>
                          <a:satMod val="105000"/>
                        </a:schemeClr>
                      </a:solidFill>
                      <a:prstDash val="solid"/>
                    </a:ln>
                    <a:effectLst/>
                  </c:spPr>
                </c15:leaderLines>
              </c:ext>
            </c:extLst>
          </c:dLbls>
          <c:cat>
            <c:numRef>
              <c:f>'Cuadro 2'!$B$8:$B$32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4'!$C$77:$AA$77</c:f>
              <c:numCache>
                <c:formatCode>#\ ##0.0</c:formatCode>
                <c:ptCount val="25"/>
                <c:pt idx="0">
                  <c:v>19772.120738735019</c:v>
                </c:pt>
                <c:pt idx="1">
                  <c:v>23559.069662030393</c:v>
                </c:pt>
                <c:pt idx="2">
                  <c:v>26015.102801413552</c:v>
                </c:pt>
                <c:pt idx="3">
                  <c:v>31505.565650095301</c:v>
                </c:pt>
                <c:pt idx="4">
                  <c:v>39292.682149468739</c:v>
                </c:pt>
                <c:pt idx="5">
                  <c:v>46590.72416274713</c:v>
                </c:pt>
                <c:pt idx="6">
                  <c:v>59950.546479210105</c:v>
                </c:pt>
                <c:pt idx="7">
                  <c:v>92830.414728567193</c:v>
                </c:pt>
                <c:pt idx="8">
                  <c:v>133132.86747984716</c:v>
                </c:pt>
                <c:pt idx="9">
                  <c:v>119149.64624944364</c:v>
                </c:pt>
                <c:pt idx="10">
                  <c:v>146784.46909816467</c:v>
                </c:pt>
                <c:pt idx="11">
                  <c:v>185863.11286055011</c:v>
                </c:pt>
                <c:pt idx="12">
                  <c:v>202651.53119688074</c:v>
                </c:pt>
                <c:pt idx="13">
                  <c:v>233299.95688893209</c:v>
                </c:pt>
                <c:pt idx="14">
                  <c:v>240879.12296029605</c:v>
                </c:pt>
                <c:pt idx="15">
                  <c:v>278103.73701053794</c:v>
                </c:pt>
                <c:pt idx="16">
                  <c:v>295300.48579930508</c:v>
                </c:pt>
                <c:pt idx="17">
                  <c:v>320722.26411317737</c:v>
                </c:pt>
                <c:pt idx="18">
                  <c:v>355728.15362165932</c:v>
                </c:pt>
                <c:pt idx="19">
                  <c:v>377670.9225553479</c:v>
                </c:pt>
                <c:pt idx="20">
                  <c:v>590418.73350294703</c:v>
                </c:pt>
                <c:pt idx="21">
                  <c:v>565343.52981126483</c:v>
                </c:pt>
                <c:pt idx="22">
                  <c:v>593750.41712745093</c:v>
                </c:pt>
                <c:pt idx="23">
                  <c:v>660863.71742491669</c:v>
                </c:pt>
                <c:pt idx="24">
                  <c:v>823460.93772092613</c:v>
                </c:pt>
              </c:numCache>
            </c:numRef>
          </c:val>
          <c:smooth val="0"/>
          <c:extLst>
            <c:ext xmlns:c16="http://schemas.microsoft.com/office/drawing/2014/chart" uri="{C3380CC4-5D6E-409C-BE32-E72D297353CC}">
              <c16:uniqueId val="{00000001-C0F0-4815-B600-3F303249406F}"/>
            </c:ext>
          </c:extLst>
        </c:ser>
        <c:dLbls>
          <c:showLegendKey val="0"/>
          <c:showVal val="0"/>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4496"/>
        <c:crosses val="autoZero"/>
        <c:auto val="1"/>
        <c:lblAlgn val="ctr"/>
        <c:lblOffset val="100"/>
        <c:tickLblSkip val="1"/>
        <c:noMultiLvlLbl val="0"/>
      </c:catAx>
      <c:valAx>
        <c:axId val="205524496"/>
        <c:scaling>
          <c:orientation val="minMax"/>
          <c:max val="700000000"/>
        </c:scaling>
        <c:delete val="0"/>
        <c:axPos val="l"/>
        <c:majorGridlines>
          <c:spPr>
            <a:ln>
              <a:solidFill>
                <a:schemeClr val="bg1">
                  <a:lumMod val="75000"/>
                </a:schemeClr>
              </a:solidFill>
            </a:ln>
          </c:spPr>
        </c:majorGridlines>
        <c:title>
          <c:tx>
            <c:rich>
              <a:bodyPr rot="-5400000" vert="horz"/>
              <a:lstStyle/>
              <a:p>
                <a:pPr>
                  <a:defRPr/>
                </a:pPr>
                <a:r>
                  <a:rPr lang="es-CR"/>
                  <a:t>Millones de transacciones</a:t>
                </a:r>
              </a:p>
            </c:rich>
          </c:tx>
          <c:layout>
            <c:manualLayout>
              <c:xMode val="edge"/>
              <c:yMode val="edge"/>
              <c:x val="6.3526273517032061E-3"/>
              <c:y val="0.32351535127876457"/>
            </c:manualLayout>
          </c:layout>
          <c:overlay val="0"/>
        </c:title>
        <c:numFmt formatCode="#,##0" sourceLinked="0"/>
        <c:majorTickMark val="out"/>
        <c:minorTickMark val="none"/>
        <c:tickLblPos val="nextTo"/>
        <c:spPr>
          <a:ln>
            <a:noFill/>
          </a:ln>
        </c:spPr>
        <c:crossAx val="205524104"/>
        <c:crosses val="autoZero"/>
        <c:crossBetween val="between"/>
        <c:dispUnits>
          <c:builtInUnit val="millions"/>
        </c:dispUnits>
      </c:valAx>
      <c:valAx>
        <c:axId val="205527240"/>
        <c:scaling>
          <c:orientation val="minMax"/>
        </c:scaling>
        <c:delete val="0"/>
        <c:axPos val="r"/>
        <c:title>
          <c:tx>
            <c:rich>
              <a:bodyPr rot="-5400000" vert="horz"/>
              <a:lstStyle/>
              <a:p>
                <a:pPr>
                  <a:defRPr/>
                </a:pPr>
                <a:r>
                  <a:rPr lang="es-CR"/>
                  <a:t>Billones de colones</a:t>
                </a:r>
              </a:p>
            </c:rich>
          </c:tx>
          <c:layout>
            <c:manualLayout>
              <c:xMode val="edge"/>
              <c:yMode val="edge"/>
              <c:x val="0.97833877597534125"/>
              <c:y val="0.33349098236833619"/>
            </c:manualLayout>
          </c:layout>
          <c:overlay val="0"/>
        </c:title>
        <c:numFmt formatCode="&quot;₡&quot;#,##0" sourceLinked="0"/>
        <c:majorTickMark val="out"/>
        <c:minorTickMark val="none"/>
        <c:tickLblPos val="nextTo"/>
        <c:spPr>
          <a:ln>
            <a:noFill/>
          </a:ln>
        </c:spPr>
        <c:crossAx val="205524888"/>
        <c:crosses val="max"/>
        <c:crossBetween val="between"/>
        <c:dispUnits>
          <c:builtInUnit val="thousands"/>
        </c:dispUnits>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c:spPr>
    </c:plotArea>
    <c:legend>
      <c:legendPos val="b"/>
      <c:layout>
        <c:manualLayout>
          <c:xMode val="edge"/>
          <c:yMode val="edge"/>
          <c:x val="0.3532915556441768"/>
          <c:y val="0.89885206209688906"/>
          <c:w val="0.27842955071199171"/>
          <c:h val="4.3401256661099182E-2"/>
        </c:manualLayout>
      </c:layout>
      <c:overlay val="0"/>
    </c:legend>
    <c:plotVisOnly val="1"/>
    <c:dispBlanksAs val="gap"/>
    <c:showDLblsOverMax val="0"/>
  </c:chart>
  <c:spPr>
    <a:solidFill>
      <a:schemeClr val="bg1"/>
    </a:solidFill>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E1-45DE-9065-BE3D4C421147}"/>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B2E1-45DE-9065-BE3D4C421147}"/>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C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'Insumo de Firma Digital'!$C$21:$C$22</c:f>
              <c:strCache>
                <c:ptCount val="2"/>
                <c:pt idx="0">
                  <c:v>Activas</c:v>
                </c:pt>
                <c:pt idx="1">
                  <c:v>Inactivas</c:v>
                </c:pt>
              </c:strCache>
            </c:strRef>
          </c:cat>
          <c:val>
            <c:numRef>
              <c:f>'Insumo de Firma Digital'!$I$21:$I$22</c:f>
              <c:numCache>
                <c:formatCode>0.0%</c:formatCode>
                <c:ptCount val="2"/>
                <c:pt idx="0">
                  <c:v>0.78762969042658415</c:v>
                </c:pt>
                <c:pt idx="1">
                  <c:v>0.21237030957341585</c:v>
                </c:pt>
              </c:numCache>
            </c:numRef>
          </c:val>
          <c:extLst>
            <c:ext xmlns:c16="http://schemas.microsoft.com/office/drawing/2014/chart" uri="{C3380CC4-5D6E-409C-BE32-E72D297353CC}">
              <c16:uniqueId val="{00000004-B2E1-45DE-9065-BE3D4C42114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1"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382995569870045E-2"/>
          <c:y val="0.20791938954230127"/>
          <c:w val="0.8806351135237801"/>
          <c:h val="0.64487544522430607"/>
        </c:manualLayout>
      </c:layout>
      <c:barChart>
        <c:barDir val="col"/>
        <c:grouping val="clustered"/>
        <c:varyColors val="0"/>
        <c:ser>
          <c:idx val="0"/>
          <c:order val="0"/>
          <c:spPr>
            <a:solidFill>
              <a:srgbClr val="0070C0"/>
            </a:solidFill>
            <a:ln w="47625">
              <a:solidFill>
                <a:srgbClr val="0070C0"/>
              </a:solidFill>
            </a:ln>
            <a:effectLst/>
            <a:scene3d>
              <a:camera prst="orthographicFront"/>
              <a:lightRig rig="threePt" dir="t"/>
            </a:scene3d>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9'!$D$6:$S$6</c:f>
              <c:numCache>
                <c:formatCode>0</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'Cuadro 9'!$D$27:$S$27</c:f>
              <c:numCache>
                <c:formatCode>#,##0</c:formatCode>
                <c:ptCount val="16"/>
                <c:pt idx="0">
                  <c:v>620</c:v>
                </c:pt>
                <c:pt idx="1">
                  <c:v>6213</c:v>
                </c:pt>
                <c:pt idx="2">
                  <c:v>10516</c:v>
                </c:pt>
                <c:pt idx="3">
                  <c:v>19127</c:v>
                </c:pt>
                <c:pt idx="4">
                  <c:v>24365</c:v>
                </c:pt>
                <c:pt idx="5">
                  <c:v>39467</c:v>
                </c:pt>
                <c:pt idx="6">
                  <c:v>38428</c:v>
                </c:pt>
                <c:pt idx="7">
                  <c:v>49744</c:v>
                </c:pt>
                <c:pt idx="8">
                  <c:v>61065</c:v>
                </c:pt>
                <c:pt idx="9">
                  <c:v>55118</c:v>
                </c:pt>
                <c:pt idx="10">
                  <c:v>82110</c:v>
                </c:pt>
                <c:pt idx="11">
                  <c:v>87049</c:v>
                </c:pt>
                <c:pt idx="12">
                  <c:v>94082</c:v>
                </c:pt>
                <c:pt idx="13">
                  <c:v>87545</c:v>
                </c:pt>
                <c:pt idx="14">
                  <c:v>101975</c:v>
                </c:pt>
                <c:pt idx="15">
                  <c:v>117254</c:v>
                </c:pt>
              </c:numCache>
            </c:numRef>
          </c:val>
          <c:extLst>
            <c:ext xmlns:c15="http://schemas.microsoft.com/office/drawing/2012/chart" uri="{02D57815-91ED-43cb-92C2-25804820EDAC}">
              <c15:filteredSeriesTitle>
                <c15:tx>
                  <c:v>Emitidos</c:v>
                </c15:tx>
              </c15:filteredSeriesTitle>
            </c:ext>
            <c:ext xmlns:c16="http://schemas.microsoft.com/office/drawing/2014/chart" uri="{C3380CC4-5D6E-409C-BE32-E72D297353CC}">
              <c16:uniqueId val="{00000012-F6D8-442A-8FD7-0472FAB789B8}"/>
            </c:ext>
          </c:extLst>
        </c:ser>
        <c:dLbls>
          <c:dLblPos val="outEnd"/>
          <c:showLegendKey val="0"/>
          <c:showVal val="1"/>
          <c:showCatName val="0"/>
          <c:showSerName val="0"/>
          <c:showPercent val="0"/>
          <c:showBubbleSize val="0"/>
        </c:dLbls>
        <c:gapWidth val="42"/>
        <c:overlap val="10"/>
        <c:axId val="488301920"/>
        <c:axId val="488304272"/>
      </c:barChart>
      <c:catAx>
        <c:axId val="488301920"/>
        <c:scaling>
          <c:orientation val="minMax"/>
        </c:scaling>
        <c:delete val="0"/>
        <c:axPos val="b"/>
        <c:numFmt formatCode="0" sourceLinked="1"/>
        <c:majorTickMark val="out"/>
        <c:minorTickMark val="none"/>
        <c:tickLblPos val="nextTo"/>
        <c:spPr>
          <a:ln>
            <a:noFill/>
          </a:ln>
        </c:spPr>
        <c:crossAx val="488304272"/>
        <c:crosses val="autoZero"/>
        <c:auto val="1"/>
        <c:lblAlgn val="ctr"/>
        <c:lblOffset val="100"/>
        <c:noMultiLvlLbl val="0"/>
      </c:catAx>
      <c:valAx>
        <c:axId val="488304272"/>
        <c:scaling>
          <c:orientation val="minMax"/>
          <c:max val="120000"/>
          <c:min val="0"/>
        </c:scaling>
        <c:delete val="0"/>
        <c:axPos val="l"/>
        <c:majorGridlines>
          <c:spPr>
            <a:ln>
              <a:solidFill>
                <a:sysClr val="window" lastClr="FFFFFF">
                  <a:lumMod val="75000"/>
                </a:sysClr>
              </a:solidFill>
            </a:ln>
          </c:spPr>
        </c:majorGridlines>
        <c:title>
          <c:tx>
            <c:rich>
              <a:bodyPr rot="-5400000" vert="horz"/>
              <a:lstStyle/>
              <a:p>
                <a:pPr>
                  <a:defRPr/>
                </a:pPr>
                <a:r>
                  <a:rPr lang="es-CR"/>
                  <a:t>Certificados</a:t>
                </a:r>
                <a:r>
                  <a:rPr lang="es-CR" baseline="0"/>
                  <a:t> digitales emitidos</a:t>
                </a:r>
                <a:endParaRPr lang="es-CR"/>
              </a:p>
            </c:rich>
          </c:tx>
          <c:layout>
            <c:manualLayout>
              <c:xMode val="edge"/>
              <c:yMode val="edge"/>
              <c:x val="9.8473021514943054E-3"/>
              <c:y val="0.37999092852385852"/>
            </c:manualLayout>
          </c:layout>
          <c:overlay val="0"/>
        </c:title>
        <c:numFmt formatCode="#,##0" sourceLinked="0"/>
        <c:majorTickMark val="out"/>
        <c:minorTickMark val="none"/>
        <c:tickLblPos val="nextTo"/>
        <c:spPr>
          <a:ln>
            <a:noFill/>
          </a:ln>
        </c:spPr>
        <c:crossAx val="488301920"/>
        <c:crosses val="autoZero"/>
        <c:crossBetween val="between"/>
        <c:majorUnit val="20000"/>
      </c:valAx>
      <c:spPr>
        <a:noFill/>
        <a:effectLst/>
      </c:spPr>
    </c:plotArea>
    <c:plotVisOnly val="1"/>
    <c:dispBlanksAs val="gap"/>
    <c:showDLblsOverMax val="0"/>
  </c:chart>
  <c:spPr>
    <a:ln>
      <a:solidFill>
        <a:sysClr val="windowText" lastClr="000000"/>
      </a:solidFill>
    </a:ln>
  </c:spPr>
  <c:txPr>
    <a:bodyPr/>
    <a:lstStyle/>
    <a:p>
      <a:pPr>
        <a:defRPr sz="14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r>
              <a:rPr lang="es-CR" sz="1800" dirty="0"/>
              <a:t>Gráfico 9.2</a:t>
            </a:r>
          </a:p>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r>
              <a:rPr lang="es-CR" sz="1800" dirty="0"/>
              <a:t>Firma</a:t>
            </a:r>
            <a:r>
              <a:rPr lang="es-CR" sz="1800" baseline="0" dirty="0"/>
              <a:t> Digital. </a:t>
            </a:r>
            <a:r>
              <a:rPr lang="es-CR" sz="1800" dirty="0"/>
              <a:t>Emisión de </a:t>
            </a:r>
            <a:r>
              <a:rPr lang="es-CR" sz="1800" dirty="0">
                <a:solidFill>
                  <a:sysClr val="windowText" lastClr="000000"/>
                </a:solidFill>
              </a:rPr>
              <a:t>Certificados y Personas Usuarias</a:t>
            </a:r>
          </a:p>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r>
              <a:rPr lang="es-CR" sz="1400" dirty="0">
                <a:solidFill>
                  <a:sysClr val="windowText" lastClr="000000"/>
                </a:solidFill>
              </a:rPr>
              <a:t>(Al 31 de diciembre de 2024</a:t>
            </a:r>
            <a:r>
              <a:rPr lang="es-CR" sz="1400" dirty="0"/>
              <a:t>)</a:t>
            </a:r>
          </a:p>
        </c:rich>
      </c:tx>
      <c:layout>
        <c:manualLayout>
          <c:xMode val="edge"/>
          <c:yMode val="edge"/>
          <c:x val="0.25750805223421142"/>
          <c:y val="5.9880239520958087E-3"/>
        </c:manualLayout>
      </c:layout>
      <c:overlay val="0"/>
      <c:spPr>
        <a:noFill/>
        <a:ln>
          <a:noFill/>
        </a:ln>
        <a:effectLst/>
      </c:spPr>
    </c:title>
    <c:autoTitleDeleted val="0"/>
    <c:plotArea>
      <c:layout>
        <c:manualLayout>
          <c:layoutTarget val="inner"/>
          <c:xMode val="edge"/>
          <c:yMode val="edge"/>
          <c:x val="7.8887286976451892E-2"/>
          <c:y val="0.16103210901032583"/>
          <c:w val="0.91173634985767626"/>
          <c:h val="0.69767080013201943"/>
        </c:manualLayout>
      </c:layout>
      <c:barChart>
        <c:barDir val="col"/>
        <c:grouping val="clustered"/>
        <c:varyColors val="0"/>
        <c:ser>
          <c:idx val="0"/>
          <c:order val="0"/>
          <c:spPr>
            <a:solidFill>
              <a:srgbClr val="0070C0"/>
            </a:solidFill>
            <a:ln>
              <a:solidFill>
                <a:srgbClr val="3882C6"/>
              </a:solidFill>
            </a:ln>
            <a:effectLst/>
          </c:spPr>
          <c:invertIfNegative val="0"/>
          <c:dLbls>
            <c:numFmt formatCode="#,##0" sourceLinked="0"/>
            <c:spPr>
              <a:noFill/>
              <a:ln>
                <a:noFill/>
              </a:ln>
              <a:effectLst/>
            </c:spPr>
            <c:txPr>
              <a:bodyPr wrap="square" lIns="38100" tIns="19050" rIns="38100" bIns="19050" anchor="ctr">
                <a:spAutoFit/>
              </a:bodyPr>
              <a:lstStyle/>
              <a:p>
                <a:pPr>
                  <a:defRPr sz="1400"/>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'Insumo de Firma Digital'!$C$6:$C$9</c:f>
              <c:strCache>
                <c:ptCount val="4"/>
                <c:pt idx="0">
                  <c:v>Certificados emitidos</c:v>
                </c:pt>
                <c:pt idx="1">
                  <c:v>Certificados Activos</c:v>
                </c:pt>
                <c:pt idx="2">
                  <c:v>Usuarios Registrados</c:v>
                </c:pt>
                <c:pt idx="3">
                  <c:v>Usuarios Activos</c:v>
                </c:pt>
              </c:strCache>
            </c:strRef>
          </c:cat>
          <c:val>
            <c:numRef>
              <c:f>'Insumo de Firma Digital'!$I$6:$I$9</c:f>
              <c:numCache>
                <c:formatCode>#,##0</c:formatCode>
                <c:ptCount val="4"/>
                <c:pt idx="0">
                  <c:v>875174</c:v>
                </c:pt>
                <c:pt idx="1">
                  <c:v>401367</c:v>
                </c:pt>
                <c:pt idx="2">
                  <c:v>475170</c:v>
                </c:pt>
                <c:pt idx="3">
                  <c:v>374258</c:v>
                </c:pt>
              </c:numCache>
            </c:numRef>
          </c:val>
          <c:extLst>
            <c:ext xmlns:c16="http://schemas.microsoft.com/office/drawing/2014/chart" uri="{C3380CC4-5D6E-409C-BE32-E72D297353CC}">
              <c16:uniqueId val="{00000000-6782-4630-9876-1F1BDCC269C7}"/>
            </c:ext>
          </c:extLst>
        </c:ser>
        <c:dLbls>
          <c:dLblPos val="outEnd"/>
          <c:showLegendKey val="0"/>
          <c:showVal val="1"/>
          <c:showCatName val="0"/>
          <c:showSerName val="0"/>
          <c:showPercent val="0"/>
          <c:showBubbleSize val="0"/>
        </c:dLbls>
        <c:gapWidth val="75"/>
        <c:overlap val="-24"/>
        <c:axId val="866110271"/>
        <c:axId val="866103199"/>
      </c:barChart>
      <c:catAx>
        <c:axId val="866110271"/>
        <c:scaling>
          <c:orientation val="minMax"/>
        </c:scaling>
        <c:delete val="0"/>
        <c:axPos val="b"/>
        <c:numFmt formatCode="General" sourceLinked="1"/>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866103199"/>
        <c:crosses val="autoZero"/>
        <c:auto val="1"/>
        <c:lblAlgn val="ctr"/>
        <c:lblOffset val="100"/>
        <c:noMultiLvlLbl val="0"/>
      </c:catAx>
      <c:valAx>
        <c:axId val="866103199"/>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866110271"/>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ysClr val="windowText" lastClr="000000"/>
      </a:solidFill>
      <a:round/>
    </a:ln>
    <a:effectLst/>
  </c:spPr>
  <c:txPr>
    <a:bodyPr/>
    <a:lstStyle/>
    <a:p>
      <a:pPr>
        <a:defRPr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solidFill>
                  <a:sysClr val="windowText" lastClr="000000"/>
                </a:solidFill>
              </a:defRPr>
            </a:pPr>
            <a:r>
              <a:rPr lang="es-CR" sz="1800">
                <a:solidFill>
                  <a:sysClr val="windowText" lastClr="000000"/>
                </a:solidFill>
              </a:rPr>
              <a:t>Gráfico 9.3</a:t>
            </a:r>
          </a:p>
          <a:p>
            <a:pPr>
              <a:defRPr>
                <a:solidFill>
                  <a:sysClr val="windowText" lastClr="000000"/>
                </a:solidFill>
              </a:defRPr>
            </a:pPr>
            <a:r>
              <a:rPr lang="es-CR" sz="1800" b="1" i="0" baseline="0">
                <a:solidFill>
                  <a:sysClr val="windowText" lastClr="000000"/>
                </a:solidFill>
                <a:effectLst/>
              </a:rPr>
              <a:t>Firma Digital. Emisión de Certificados por Tipo</a:t>
            </a:r>
            <a:endParaRPr lang="es-CR" sz="2400">
              <a:solidFill>
                <a:sysClr val="windowText" lastClr="000000"/>
              </a:solidFill>
              <a:effectLst/>
            </a:endParaRPr>
          </a:p>
          <a:p>
            <a:pPr>
              <a:defRPr>
                <a:solidFill>
                  <a:sysClr val="windowText" lastClr="000000"/>
                </a:solidFill>
              </a:defRPr>
            </a:pPr>
            <a:r>
              <a:rPr lang="es-CR" sz="1600" b="1" i="0" baseline="0">
                <a:solidFill>
                  <a:sysClr val="windowText" lastClr="000000"/>
                </a:solidFill>
                <a:effectLst/>
              </a:rPr>
              <a:t>(Al 31 de Diciembre de 2024)</a:t>
            </a:r>
            <a:endParaRPr lang="es-CR" sz="1600">
              <a:solidFill>
                <a:sysClr val="windowText" lastClr="000000"/>
              </a:solidFill>
              <a:effectLst/>
            </a:endParaRPr>
          </a:p>
        </c:rich>
      </c:tx>
      <c:overlay val="0"/>
      <c:spPr>
        <a:noFill/>
        <a:ln>
          <a:noFill/>
        </a:ln>
        <a:effectLst/>
      </c:spPr>
    </c:title>
    <c:autoTitleDeleted val="0"/>
    <c:plotArea>
      <c:layout/>
      <c:pieChart>
        <c:varyColors val="1"/>
        <c:ser>
          <c:idx val="0"/>
          <c:order val="0"/>
          <c:spPr>
            <a:ln>
              <a:solidFill>
                <a:schemeClr val="accent1">
                  <a:lumMod val="75000"/>
                </a:schemeClr>
              </a:solidFill>
            </a:ln>
          </c:spPr>
          <c:dPt>
            <c:idx val="0"/>
            <c:bubble3D val="0"/>
            <c:spPr>
              <a:solidFill>
                <a:srgbClr val="0070C0"/>
              </a:solidFill>
              <a:ln w="19050">
                <a:solidFill>
                  <a:schemeClr val="accent1"/>
                </a:solidFill>
              </a:ln>
              <a:effectLst/>
            </c:spPr>
            <c:extLst>
              <c:ext xmlns:c16="http://schemas.microsoft.com/office/drawing/2014/chart" uri="{C3380CC4-5D6E-409C-BE32-E72D297353CC}">
                <c16:uniqueId val="{00000001-BB56-44F1-90CE-27015D859C86}"/>
              </c:ext>
            </c:extLst>
          </c:dPt>
          <c:dPt>
            <c:idx val="1"/>
            <c:bubble3D val="0"/>
            <c:spPr>
              <a:solidFill>
                <a:srgbClr val="92D050"/>
              </a:solidFill>
              <a:ln w="19050">
                <a:noFill/>
              </a:ln>
              <a:effectLst/>
            </c:spPr>
            <c:extLst>
              <c:ext xmlns:c16="http://schemas.microsoft.com/office/drawing/2014/chart" uri="{C3380CC4-5D6E-409C-BE32-E72D297353CC}">
                <c16:uniqueId val="{00000003-BB56-44F1-90CE-27015D859C86}"/>
              </c:ext>
            </c:extLst>
          </c:dPt>
          <c:dLbls>
            <c:dLbl>
              <c:idx val="0"/>
              <c:layout>
                <c:manualLayout>
                  <c:x val="4.4612157561709866E-2"/>
                  <c:y val="8.411323393859453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B56-44F1-90CE-27015D859C86}"/>
                </c:ext>
              </c:extLst>
            </c:dLbl>
            <c:dLbl>
              <c:idx val="1"/>
              <c:layout>
                <c:manualLayout>
                  <c:x val="-2.7002095366298086E-2"/>
                  <c:y val="-6.146736326281914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B56-44F1-90CE-27015D859C86}"/>
                </c:ext>
              </c:extLst>
            </c:dLbl>
            <c:numFmt formatCode="0.0%" sourceLinked="0"/>
            <c:spPr>
              <a:noFill/>
              <a:ln>
                <a:noFill/>
              </a:ln>
              <a:effectLst/>
            </c:spPr>
            <c:txPr>
              <a:bodyPr rot="0" vert="horz"/>
              <a:lstStyle/>
              <a:p>
                <a:pPr>
                  <a:defRPr sz="1800"/>
                </a:pPr>
                <a:endParaRPr lang="es-CR"/>
              </a:p>
            </c:txPr>
            <c:dLblPos val="outEnd"/>
            <c:showLegendKey val="0"/>
            <c:showVal val="0"/>
            <c:showCatName val="1"/>
            <c:showSerName val="0"/>
            <c:showPercent val="1"/>
            <c:showBubbleSize val="0"/>
            <c:separator>
</c:separator>
            <c:showLeaderLines val="1"/>
            <c:leaderLines>
              <c:spPr>
                <a:ln w="38100" cap="flat" cmpd="sng" algn="ctr">
                  <a:solidFill>
                    <a:srgbClr val="FFC000"/>
                  </a:solidFill>
                  <a:prstDash val="solid"/>
                  <a:miter lim="800000"/>
                </a:ln>
                <a:effectLst/>
              </c:spPr>
            </c:leaderLines>
            <c:extLst>
              <c:ext xmlns:c15="http://schemas.microsoft.com/office/drawing/2012/chart" uri="{CE6537A1-D6FC-4f65-9D91-7224C49458BB}"/>
            </c:extLst>
          </c:dLbls>
          <c:cat>
            <c:strRef>
              <c:f>'Insumo de Firma Digital'!$C$13:$C$14</c:f>
              <c:strCache>
                <c:ptCount val="2"/>
                <c:pt idx="0">
                  <c:v>Renovado</c:v>
                </c:pt>
                <c:pt idx="1">
                  <c:v>Por primera vez</c:v>
                </c:pt>
              </c:strCache>
            </c:strRef>
          </c:cat>
          <c:val>
            <c:numRef>
              <c:f>'Insumo de Firma Digital'!$I$13:$I$14</c:f>
              <c:numCache>
                <c:formatCode>0.0%</c:formatCode>
                <c:ptCount val="2"/>
                <c:pt idx="0">
                  <c:v>0.54294346038616326</c:v>
                </c:pt>
                <c:pt idx="1">
                  <c:v>0.45705653961383674</c:v>
                </c:pt>
              </c:numCache>
            </c:numRef>
          </c:val>
          <c:extLst>
            <c:ext xmlns:c16="http://schemas.microsoft.com/office/drawing/2014/chart" uri="{C3380CC4-5D6E-409C-BE32-E72D297353CC}">
              <c16:uniqueId val="{00000004-BB56-44F1-90CE-27015D859C86}"/>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extLst/>
  </c:chart>
  <c:txPr>
    <a:bodyPr/>
    <a:lstStyle/>
    <a:p>
      <a:pPr>
        <a:defRPr sz="1400"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800">
                <a:solidFill>
                  <a:sysClr val="windowText" lastClr="000000"/>
                </a:solidFill>
              </a:rPr>
              <a:t>Gráfico 9.4</a:t>
            </a:r>
          </a:p>
          <a:p>
            <a:pPr>
              <a:defRPr sz="2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800">
                <a:solidFill>
                  <a:sysClr val="windowText" lastClr="000000"/>
                </a:solidFill>
              </a:rPr>
              <a:t>Firma Digital. Vigencia de Certificados</a:t>
            </a:r>
            <a:r>
              <a:rPr lang="es-CR" sz="1800" baseline="0">
                <a:solidFill>
                  <a:sysClr val="windowText" lastClr="000000"/>
                </a:solidFill>
              </a:rPr>
              <a:t> Emitidos</a:t>
            </a:r>
            <a:endParaRPr lang="es-CR" sz="1800">
              <a:solidFill>
                <a:sysClr val="windowText" lastClr="000000"/>
              </a:solidFill>
            </a:endParaRPr>
          </a:p>
          <a:p>
            <a:pPr>
              <a:defRPr sz="2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600" b="1" i="0" baseline="0">
                <a:solidFill>
                  <a:sysClr val="windowText" lastClr="000000"/>
                </a:solidFill>
                <a:effectLst/>
              </a:rPr>
              <a:t>(Al 31 de Diciembre de 2024)</a:t>
            </a:r>
            <a:endParaRPr lang="es-CR" sz="2000">
              <a:solidFill>
                <a:sysClr val="windowText" lastClr="000000"/>
              </a:solidFill>
              <a:effectLst/>
            </a:endParaRPr>
          </a:p>
        </c:rich>
      </c:tx>
      <c:overlay val="0"/>
      <c:spPr>
        <a:noFill/>
        <a:ln>
          <a:noFill/>
        </a:ln>
        <a:effectLst/>
      </c:spPr>
    </c:title>
    <c:autoTitleDeleted val="0"/>
    <c:plotArea>
      <c:layout/>
      <c:pieChart>
        <c:varyColors val="1"/>
        <c:ser>
          <c:idx val="0"/>
          <c:order val="0"/>
          <c:spPr>
            <a:ln>
              <a:noFill/>
            </a:ln>
          </c:spPr>
          <c:dPt>
            <c:idx val="0"/>
            <c:bubble3D val="0"/>
            <c:spPr>
              <a:solidFill>
                <a:srgbClr val="0070C0"/>
              </a:solidFill>
              <a:ln w="19050">
                <a:solidFill>
                  <a:schemeClr val="accent1"/>
                </a:solidFill>
              </a:ln>
              <a:effectLst/>
            </c:spPr>
            <c:extLst>
              <c:ext xmlns:c16="http://schemas.microsoft.com/office/drawing/2014/chart" uri="{C3380CC4-5D6E-409C-BE32-E72D297353CC}">
                <c16:uniqueId val="{00000001-8A76-4F97-8D0F-1BCB284DFA8F}"/>
              </c:ext>
            </c:extLst>
          </c:dPt>
          <c:dPt>
            <c:idx val="1"/>
            <c:bubble3D val="0"/>
            <c:spPr>
              <a:solidFill>
                <a:srgbClr val="92D050"/>
              </a:solidFill>
              <a:ln w="19050">
                <a:noFill/>
              </a:ln>
              <a:effectLst/>
            </c:spPr>
            <c:extLst>
              <c:ext xmlns:c16="http://schemas.microsoft.com/office/drawing/2014/chart" uri="{C3380CC4-5D6E-409C-BE32-E72D297353CC}">
                <c16:uniqueId val="{00000003-8A76-4F97-8D0F-1BCB284DFA8F}"/>
              </c:ext>
            </c:extLst>
          </c:dPt>
          <c:dLbls>
            <c:dLbl>
              <c:idx val="0"/>
              <c:layout>
                <c:manualLayout>
                  <c:x val="0.10918238561155309"/>
                  <c:y val="-1.61756219112681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A76-4F97-8D0F-1BCB284DFA8F}"/>
                </c:ext>
              </c:extLst>
            </c:dLbl>
            <c:dLbl>
              <c:idx val="1"/>
              <c:layout>
                <c:manualLayout>
                  <c:x val="-8.3354294391615819E-2"/>
                  <c:y val="1.455805972014134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A76-4F97-8D0F-1BCB284DFA8F}"/>
                </c:ext>
              </c:extLst>
            </c:dLbl>
            <c:numFmt formatCode="0.0%" sourceLinked="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outEnd"/>
            <c:showLegendKey val="0"/>
            <c:showVal val="0"/>
            <c:showCatName val="1"/>
            <c:showSerName val="0"/>
            <c:showPercent val="1"/>
            <c:showBubbleSize val="0"/>
            <c:separator>
</c:separator>
            <c:showLeaderLines val="1"/>
            <c:leaderLines>
              <c:spPr>
                <a:ln w="38100">
                  <a:solidFill>
                    <a:srgbClr val="FFC000"/>
                  </a:solidFill>
                </a:ln>
              </c:spPr>
            </c:leaderLines>
            <c:extLst>
              <c:ext xmlns:c15="http://schemas.microsoft.com/office/drawing/2012/chart" uri="{CE6537A1-D6FC-4f65-9D91-7224C49458BB}"/>
            </c:extLst>
          </c:dLbls>
          <c:cat>
            <c:strRef>
              <c:f>'Insumo de Firma Digital'!$C$21:$C$22</c:f>
              <c:strCache>
                <c:ptCount val="2"/>
                <c:pt idx="0">
                  <c:v>Activas</c:v>
                </c:pt>
                <c:pt idx="1">
                  <c:v>Inactivas</c:v>
                </c:pt>
              </c:strCache>
            </c:strRef>
          </c:cat>
          <c:val>
            <c:numRef>
              <c:f>'Insumo de Firma Digital'!$H$21:$H$22</c:f>
              <c:numCache>
                <c:formatCode>0.0%</c:formatCode>
                <c:ptCount val="2"/>
                <c:pt idx="0">
                  <c:v>0.78838665483617376</c:v>
                </c:pt>
                <c:pt idx="1">
                  <c:v>0.21161334516382624</c:v>
                </c:pt>
              </c:numCache>
            </c:numRef>
          </c:val>
          <c:extLst>
            <c:ext xmlns:c16="http://schemas.microsoft.com/office/drawing/2014/chart" uri="{C3380CC4-5D6E-409C-BE32-E72D297353CC}">
              <c16:uniqueId val="{00000004-8A76-4F97-8D0F-1BCB284DFA8F}"/>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txPr>
    <a:bodyPr/>
    <a:lstStyle/>
    <a:p>
      <a:pPr>
        <a:defRPr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800" b="1" i="0" baseline="0">
                <a:solidFill>
                  <a:sysClr val="windowText" lastClr="000000"/>
                </a:solidFill>
                <a:effectLst/>
              </a:rPr>
              <a:t>Gráfico 9.5 </a:t>
            </a:r>
            <a:endParaRPr lang="es-CR">
              <a:solidFill>
                <a:sysClr val="windowText" lastClr="000000"/>
              </a:solidFill>
              <a:effectLst/>
            </a:endParaRPr>
          </a:p>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800" b="1" i="0" baseline="0">
                <a:solidFill>
                  <a:sysClr val="windowText" lastClr="000000"/>
                </a:solidFill>
                <a:effectLst/>
              </a:rPr>
              <a:t>Firma Digital. Distribución de Usuarios Activos por Sexo</a:t>
            </a:r>
            <a:endParaRPr lang="es-CR">
              <a:solidFill>
                <a:sysClr val="windowText" lastClr="000000"/>
              </a:solidFill>
              <a:effectLst/>
            </a:endParaRPr>
          </a:p>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R" sz="1600" b="1" i="0" baseline="0">
                <a:solidFill>
                  <a:sysClr val="windowText" lastClr="000000"/>
                </a:solidFill>
                <a:effectLst/>
              </a:rPr>
              <a:t>(Al 31 de Diciembre de 2024)</a:t>
            </a:r>
            <a:endParaRPr lang="es-CR" sz="1400">
              <a:solidFill>
                <a:sysClr val="windowText" lastClr="000000"/>
              </a:solidFill>
              <a:effectLst/>
            </a:endParaRPr>
          </a:p>
        </c:rich>
      </c:tx>
      <c:layout>
        <c:manualLayout>
          <c:xMode val="edge"/>
          <c:yMode val="edge"/>
          <c:x val="0.12816697801910015"/>
          <c:y val="1.7066666666666667E-2"/>
        </c:manualLayout>
      </c:layout>
      <c:overlay val="0"/>
      <c:spPr>
        <a:noFill/>
        <a:ln>
          <a:noFill/>
        </a:ln>
        <a:effectLst/>
      </c:spPr>
    </c:title>
    <c:autoTitleDeleted val="0"/>
    <c:plotArea>
      <c:layout/>
      <c:pieChart>
        <c:varyColors val="1"/>
        <c:ser>
          <c:idx val="0"/>
          <c:order val="0"/>
          <c:spPr>
            <a:ln>
              <a:noFill/>
            </a:ln>
          </c:spPr>
          <c:dPt>
            <c:idx val="0"/>
            <c:bubble3D val="0"/>
            <c:spPr>
              <a:solidFill>
                <a:srgbClr val="0070C0"/>
              </a:solidFill>
              <a:ln w="19050">
                <a:noFill/>
              </a:ln>
              <a:effectLst/>
            </c:spPr>
            <c:extLst>
              <c:ext xmlns:c16="http://schemas.microsoft.com/office/drawing/2014/chart" uri="{C3380CC4-5D6E-409C-BE32-E72D297353CC}">
                <c16:uniqueId val="{00000001-B2AE-4609-9ABA-1EA547BDCFDF}"/>
              </c:ext>
            </c:extLst>
          </c:dPt>
          <c:dPt>
            <c:idx val="1"/>
            <c:bubble3D val="0"/>
            <c:spPr>
              <a:solidFill>
                <a:srgbClr val="92D050"/>
              </a:solidFill>
              <a:ln w="19050">
                <a:noFill/>
              </a:ln>
              <a:effectLst/>
            </c:spPr>
            <c:extLst>
              <c:ext xmlns:c16="http://schemas.microsoft.com/office/drawing/2014/chart" uri="{C3380CC4-5D6E-409C-BE32-E72D297353CC}">
                <c16:uniqueId val="{00000003-B2AE-4609-9ABA-1EA547BDCFDF}"/>
              </c:ext>
            </c:extLst>
          </c:dPt>
          <c:dLbls>
            <c:dLbl>
              <c:idx val="0"/>
              <c:layout>
                <c:manualLayout>
                  <c:x val="1.6436058049051003E-2"/>
                  <c:y val="9.867129365873578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AE-4609-9ABA-1EA547BDCFDF}"/>
                </c:ext>
              </c:extLst>
            </c:dLbl>
            <c:dLbl>
              <c:idx val="1"/>
              <c:layout>
                <c:manualLayout>
                  <c:x val="-1.0566037317247073E-2"/>
                  <c:y val="-9.381860708535544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AE-4609-9ABA-1EA547BDCFDF}"/>
                </c:ext>
              </c:extLst>
            </c:dLbl>
            <c:numFmt formatCode="0.0%" sourceLinked="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dLblPos val="outEnd"/>
            <c:showLegendKey val="0"/>
            <c:showVal val="0"/>
            <c:showCatName val="1"/>
            <c:showSerName val="0"/>
            <c:showPercent val="1"/>
            <c:showBubbleSize val="0"/>
            <c:separator>
</c:separator>
            <c:showLeaderLines val="1"/>
            <c:leaderLines>
              <c:spPr>
                <a:ln w="38100" cap="flat" cmpd="sng" algn="ctr">
                  <a:solidFill>
                    <a:srgbClr val="FFC000"/>
                  </a:solidFill>
                  <a:round/>
                </a:ln>
                <a:effectLst/>
              </c:spPr>
            </c:leaderLines>
            <c:extLst>
              <c:ext xmlns:c15="http://schemas.microsoft.com/office/drawing/2012/chart" uri="{CE6537A1-D6FC-4f65-9D91-7224C49458BB}"/>
            </c:extLst>
          </c:dLbls>
          <c:cat>
            <c:strRef>
              <c:f>'Insumo de Firma Digital'!$A$50:$A$51</c:f>
              <c:strCache>
                <c:ptCount val="2"/>
                <c:pt idx="0">
                  <c:v>Mujeres</c:v>
                </c:pt>
                <c:pt idx="1">
                  <c:v>Hombres</c:v>
                </c:pt>
              </c:strCache>
            </c:strRef>
          </c:cat>
          <c:val>
            <c:numRef>
              <c:f>'Insumo de Firma Digital'!$C$50:$C$51</c:f>
              <c:numCache>
                <c:formatCode>0.0%</c:formatCode>
                <c:ptCount val="2"/>
                <c:pt idx="0">
                  <c:v>0.55030000000000001</c:v>
                </c:pt>
                <c:pt idx="1">
                  <c:v>0.44969999999999999</c:v>
                </c:pt>
              </c:numCache>
            </c:numRef>
          </c:val>
          <c:extLst>
            <c:ext xmlns:c16="http://schemas.microsoft.com/office/drawing/2014/chart" uri="{C3380CC4-5D6E-409C-BE32-E72D297353CC}">
              <c16:uniqueId val="{00000004-B2AE-4609-9ABA-1EA547BDCFDF}"/>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extLst/>
  </c:chart>
  <c:txPr>
    <a:bodyPr/>
    <a:lstStyle/>
    <a:p>
      <a:pPr>
        <a:defRPr sz="1200"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solidFill>
                  <a:sysClr val="windowText" lastClr="000000"/>
                </a:solidFill>
              </a:defRPr>
            </a:pPr>
            <a:r>
              <a:rPr lang="es-CR" sz="1800">
                <a:solidFill>
                  <a:sysClr val="windowText" lastClr="000000"/>
                </a:solidFill>
              </a:rPr>
              <a:t>Gráfico 9.6 </a:t>
            </a:r>
          </a:p>
          <a:p>
            <a:pPr>
              <a:defRPr>
                <a:solidFill>
                  <a:sysClr val="windowText" lastClr="000000"/>
                </a:solidFill>
              </a:defRPr>
            </a:pPr>
            <a:r>
              <a:rPr lang="es-CR" sz="1800">
                <a:solidFill>
                  <a:sysClr val="windowText" lastClr="000000"/>
                </a:solidFill>
              </a:rPr>
              <a:t>Firma Digital.</a:t>
            </a:r>
            <a:r>
              <a:rPr lang="es-CR" sz="1800" baseline="0">
                <a:solidFill>
                  <a:sysClr val="windowText" lastClr="000000"/>
                </a:solidFill>
              </a:rPr>
              <a:t> </a:t>
            </a:r>
            <a:r>
              <a:rPr lang="es-CR" sz="1800">
                <a:solidFill>
                  <a:sysClr val="windowText" lastClr="000000"/>
                </a:solidFill>
              </a:rPr>
              <a:t>Distribución de Usuarios Activos</a:t>
            </a:r>
            <a:r>
              <a:rPr lang="es-CR" sz="1800" baseline="0">
                <a:solidFill>
                  <a:sysClr val="windowText" lastClr="000000"/>
                </a:solidFill>
              </a:rPr>
              <a:t> </a:t>
            </a:r>
            <a:r>
              <a:rPr lang="es-CR" sz="1800">
                <a:solidFill>
                  <a:sysClr val="windowText" lastClr="000000"/>
                </a:solidFill>
              </a:rPr>
              <a:t>por Grupo de Edad</a:t>
            </a:r>
          </a:p>
          <a:p>
            <a:pPr>
              <a:defRPr>
                <a:solidFill>
                  <a:sysClr val="windowText" lastClr="000000"/>
                </a:solidFill>
              </a:defRPr>
            </a:pPr>
            <a:r>
              <a:rPr lang="es-CR" sz="1400" baseline="0">
                <a:solidFill>
                  <a:sysClr val="windowText" lastClr="000000"/>
                </a:solidFill>
              </a:rPr>
              <a:t>(Al 31 de </a:t>
            </a:r>
            <a:r>
              <a:rPr lang="es-CR" sz="1400">
                <a:solidFill>
                  <a:sysClr val="windowText" lastClr="000000"/>
                </a:solidFill>
              </a:rPr>
              <a:t>Diciembre de 2024)</a:t>
            </a:r>
          </a:p>
        </c:rich>
      </c:tx>
      <c:overlay val="0"/>
      <c:spPr>
        <a:noFill/>
        <a:ln>
          <a:noFill/>
        </a:ln>
        <a:effectLst/>
      </c:spPr>
    </c:title>
    <c:autoTitleDeleted val="0"/>
    <c:plotArea>
      <c:layout>
        <c:manualLayout>
          <c:layoutTarget val="inner"/>
          <c:xMode val="edge"/>
          <c:yMode val="edge"/>
          <c:x val="9.0370017097677363E-2"/>
          <c:y val="0.15943842489774246"/>
          <c:w val="0.89671594820733935"/>
          <c:h val="0.71667242449394686"/>
        </c:manualLayout>
      </c:layout>
      <c:barChart>
        <c:barDir val="col"/>
        <c:grouping val="clustered"/>
        <c:varyColors val="0"/>
        <c:ser>
          <c:idx val="0"/>
          <c:order val="0"/>
          <c:spPr>
            <a:solidFill>
              <a:schemeClr val="accent1">
                <a:lumMod val="75000"/>
              </a:schemeClr>
            </a:solidFill>
            <a:ln>
              <a:solidFill>
                <a:schemeClr val="accent5">
                  <a:lumMod val="75000"/>
                </a:schemeClr>
              </a:solidFill>
            </a:ln>
            <a:effectLst/>
          </c:spPr>
          <c:invertIfNegative val="0"/>
          <c:dPt>
            <c:idx val="1"/>
            <c:invertIfNegative val="0"/>
            <c:bubble3D val="0"/>
            <c:spPr>
              <a:solidFill>
                <a:schemeClr val="accent6">
                  <a:lumMod val="75000"/>
                </a:schemeClr>
              </a:solidFill>
              <a:ln>
                <a:solidFill>
                  <a:schemeClr val="accent5">
                    <a:lumMod val="75000"/>
                  </a:schemeClr>
                </a:solidFill>
              </a:ln>
              <a:effectLst/>
            </c:spPr>
            <c:extLst>
              <c:ext xmlns:c16="http://schemas.microsoft.com/office/drawing/2014/chart" uri="{C3380CC4-5D6E-409C-BE32-E72D297353CC}">
                <c16:uniqueId val="{00000001-710F-46EE-9C89-9C63894B4BD1}"/>
              </c:ext>
            </c:extLst>
          </c:dPt>
          <c:dPt>
            <c:idx val="2"/>
            <c:invertIfNegative val="0"/>
            <c:bubble3D val="0"/>
            <c:spPr>
              <a:solidFill>
                <a:schemeClr val="accent1">
                  <a:lumMod val="60000"/>
                  <a:lumOff val="40000"/>
                </a:schemeClr>
              </a:solidFill>
              <a:ln>
                <a:solidFill>
                  <a:schemeClr val="accent5">
                    <a:lumMod val="75000"/>
                  </a:schemeClr>
                </a:solidFill>
              </a:ln>
              <a:effectLst/>
            </c:spPr>
            <c:extLst>
              <c:ext xmlns:c16="http://schemas.microsoft.com/office/drawing/2014/chart" uri="{C3380CC4-5D6E-409C-BE32-E72D297353CC}">
                <c16:uniqueId val="{00000003-710F-46EE-9C89-9C63894B4BD1}"/>
              </c:ext>
            </c:extLst>
          </c:dPt>
          <c:dPt>
            <c:idx val="3"/>
            <c:invertIfNegative val="0"/>
            <c:bubble3D val="0"/>
            <c:spPr>
              <a:solidFill>
                <a:schemeClr val="accent5">
                  <a:lumMod val="60000"/>
                  <a:lumOff val="40000"/>
                </a:schemeClr>
              </a:solidFill>
              <a:ln>
                <a:solidFill>
                  <a:schemeClr val="accent5">
                    <a:lumMod val="75000"/>
                  </a:schemeClr>
                </a:solidFill>
              </a:ln>
              <a:effectLst/>
            </c:spPr>
            <c:extLst>
              <c:ext xmlns:c16="http://schemas.microsoft.com/office/drawing/2014/chart" uri="{C3380CC4-5D6E-409C-BE32-E72D297353CC}">
                <c16:uniqueId val="{00000005-710F-46EE-9C89-9C63894B4BD1}"/>
              </c:ext>
            </c:extLst>
          </c:dPt>
          <c:dPt>
            <c:idx val="4"/>
            <c:invertIfNegative val="0"/>
            <c:bubble3D val="0"/>
            <c:spPr>
              <a:solidFill>
                <a:schemeClr val="accent5">
                  <a:lumMod val="75000"/>
                </a:schemeClr>
              </a:solidFill>
              <a:ln>
                <a:solidFill>
                  <a:schemeClr val="accent5">
                    <a:lumMod val="75000"/>
                  </a:schemeClr>
                </a:solidFill>
              </a:ln>
              <a:effectLst/>
            </c:spPr>
            <c:extLst>
              <c:ext xmlns:c16="http://schemas.microsoft.com/office/drawing/2014/chart" uri="{C3380CC4-5D6E-409C-BE32-E72D297353CC}">
                <c16:uniqueId val="{00000007-710F-46EE-9C89-9C63894B4BD1}"/>
              </c:ext>
            </c:extLst>
          </c:dPt>
          <c:dLbls>
            <c:numFmt formatCode="#,##0" sourceLinked="0"/>
            <c:spPr>
              <a:noFill/>
              <a:ln>
                <a:noFill/>
              </a:ln>
              <a:effectLst/>
            </c:spPr>
            <c:txPr>
              <a:bodyPr rot="0" vert="horz"/>
              <a:lstStyle/>
              <a:p>
                <a:pPr>
                  <a:defRPr sz="1600"/>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'Insumo de Firma Digital'!$A$71:$A$75</c:f>
              <c:strCache>
                <c:ptCount val="5"/>
                <c:pt idx="0">
                  <c:v>De 18 a 25 años</c:v>
                </c:pt>
                <c:pt idx="1">
                  <c:v>De 26 a 35 años</c:v>
                </c:pt>
                <c:pt idx="2">
                  <c:v>De 36 a 50 años</c:v>
                </c:pt>
                <c:pt idx="3">
                  <c:v>De 51 a 64 años</c:v>
                </c:pt>
                <c:pt idx="4">
                  <c:v>De 65 o más</c:v>
                </c:pt>
              </c:strCache>
            </c:strRef>
          </c:cat>
          <c:val>
            <c:numRef>
              <c:f>'Insumo de Firma Digital'!$E$71:$E$75</c:f>
              <c:numCache>
                <c:formatCode>General</c:formatCode>
                <c:ptCount val="5"/>
                <c:pt idx="0">
                  <c:v>9443</c:v>
                </c:pt>
                <c:pt idx="1">
                  <c:v>74914</c:v>
                </c:pt>
                <c:pt idx="2">
                  <c:v>265397</c:v>
                </c:pt>
                <c:pt idx="3">
                  <c:v>94714</c:v>
                </c:pt>
                <c:pt idx="4">
                  <c:v>37767</c:v>
                </c:pt>
              </c:numCache>
            </c:numRef>
          </c:val>
          <c:extLst>
            <c:ext xmlns:c16="http://schemas.microsoft.com/office/drawing/2014/chart" uri="{C3380CC4-5D6E-409C-BE32-E72D297353CC}">
              <c16:uniqueId val="{00000008-710F-46EE-9C89-9C63894B4BD1}"/>
            </c:ext>
          </c:extLst>
        </c:ser>
        <c:dLbls>
          <c:showLegendKey val="0"/>
          <c:showVal val="0"/>
          <c:showCatName val="0"/>
          <c:showSerName val="0"/>
          <c:showPercent val="0"/>
          <c:showBubbleSize val="0"/>
        </c:dLbls>
        <c:gapWidth val="30"/>
        <c:overlap val="-27"/>
        <c:axId val="1249617791"/>
        <c:axId val="1249616543"/>
      </c:barChart>
      <c:catAx>
        <c:axId val="12496177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vert="horz"/>
          <a:lstStyle/>
          <a:p>
            <a:pPr>
              <a:defRPr sz="1600"/>
            </a:pPr>
            <a:endParaRPr lang="es-CR"/>
          </a:p>
        </c:txPr>
        <c:crossAx val="1249616543"/>
        <c:crosses val="autoZero"/>
        <c:auto val="1"/>
        <c:lblAlgn val="ctr"/>
        <c:lblOffset val="100"/>
        <c:noMultiLvlLbl val="0"/>
      </c:catAx>
      <c:valAx>
        <c:axId val="1249616543"/>
        <c:scaling>
          <c:orientation val="minMax"/>
        </c:scaling>
        <c:delete val="0"/>
        <c:axPos val="l"/>
        <c:majorGridlines/>
        <c:title>
          <c:tx>
            <c:rich>
              <a:bodyPr rot="-5400000" vert="horz"/>
              <a:lstStyle/>
              <a:p>
                <a:pPr>
                  <a:defRPr sz="1600"/>
                </a:pPr>
                <a:r>
                  <a:rPr lang="es-CR" sz="1600"/>
                  <a:t>Usuarios</a:t>
                </a:r>
                <a:r>
                  <a:rPr lang="es-CR" sz="1600" baseline="0"/>
                  <a:t> Activos</a:t>
                </a:r>
                <a:endParaRPr lang="es-CR" sz="1600"/>
              </a:p>
            </c:rich>
          </c:tx>
          <c:layout>
            <c:manualLayout>
              <c:xMode val="edge"/>
              <c:yMode val="edge"/>
              <c:x val="8.1567276278351475E-3"/>
              <c:y val="0.36438869991601042"/>
            </c:manualLayout>
          </c:layout>
          <c:overlay val="0"/>
          <c:spPr>
            <a:noFill/>
            <a:ln>
              <a:noFill/>
            </a:ln>
            <a:effectLst/>
          </c:spPr>
        </c:title>
        <c:numFmt formatCode="#,##0" sourceLinked="0"/>
        <c:majorTickMark val="out"/>
        <c:minorTickMark val="none"/>
        <c:tickLblPos val="nextTo"/>
        <c:spPr>
          <a:solidFill>
            <a:sysClr val="window" lastClr="FFFFFF"/>
          </a:solidFill>
          <a:ln>
            <a:solidFill>
              <a:schemeClr val="bg1"/>
            </a:solidFill>
          </a:ln>
          <a:effectLst/>
        </c:spPr>
        <c:txPr>
          <a:bodyPr rot="-60000000" vert="horz"/>
          <a:lstStyle/>
          <a:p>
            <a:pPr>
              <a:defRPr sz="1600"/>
            </a:pPr>
            <a:endParaRPr lang="es-CR"/>
          </a:p>
        </c:txPr>
        <c:crossAx val="1249617791"/>
        <c:crosses val="autoZero"/>
        <c:crossBetween val="between"/>
      </c:valAx>
    </c:plotArea>
    <c:plotVisOnly val="1"/>
    <c:dispBlanksAs val="gap"/>
    <c:showDLblsOverMax val="0"/>
    <c:extLst/>
  </c:chart>
  <c:spPr>
    <a:solidFill>
      <a:sysClr val="window" lastClr="FFFFFF"/>
    </a:solidFill>
    <a:ln>
      <a:solidFill>
        <a:sysClr val="windowText" lastClr="000000"/>
      </a:solidFill>
    </a:ln>
  </c:spPr>
  <c:txPr>
    <a:bodyPr/>
    <a:lstStyle/>
    <a:p>
      <a:pPr>
        <a:defRPr sz="1400"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[2]Bancarización!$A$107</c:f>
              <c:strCache>
                <c:ptCount val="1"/>
                <c:pt idx="0">
                  <c:v>Total</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[2]Bancarización!$AA$106:$AE$106</c:f>
              <c:numCache>
                <c:formatCode>General</c:formatCode>
                <c:ptCount val="5"/>
                <c:pt idx="0">
                  <c:v>2020</c:v>
                </c:pt>
                <c:pt idx="1">
                  <c:v>2021</c:v>
                </c:pt>
                <c:pt idx="2">
                  <c:v>2022</c:v>
                </c:pt>
                <c:pt idx="3">
                  <c:v>2023</c:v>
                </c:pt>
                <c:pt idx="4">
                  <c:v>2024</c:v>
                </c:pt>
              </c:numCache>
            </c:numRef>
          </c:cat>
          <c:val>
            <c:numRef>
              <c:f>[2]Bancarización!$AA$110:$AE$110</c:f>
              <c:numCache>
                <c:formatCode>General</c:formatCode>
                <c:ptCount val="5"/>
                <c:pt idx="0">
                  <c:v>83.458586040911513</c:v>
                </c:pt>
                <c:pt idx="1">
                  <c:v>86.429935523971253</c:v>
                </c:pt>
                <c:pt idx="2">
                  <c:v>88.719074371829223</c:v>
                </c:pt>
                <c:pt idx="3">
                  <c:v>90.743152390660669</c:v>
                </c:pt>
                <c:pt idx="4">
                  <c:v>92.036889032681373</c:v>
                </c:pt>
              </c:numCache>
            </c:numRef>
          </c:val>
          <c:extLst>
            <c:ext xmlns:c16="http://schemas.microsoft.com/office/drawing/2014/chart" uri="{C3380CC4-5D6E-409C-BE32-E72D297353CC}">
              <c16:uniqueId val="{00000000-09F6-409D-A65A-67747BD7702C}"/>
            </c:ext>
          </c:extLst>
        </c:ser>
        <c:ser>
          <c:idx val="1"/>
          <c:order val="1"/>
          <c:tx>
            <c:strRef>
              <c:f>[2]Bancarización!$A$114</c:f>
              <c:strCache>
                <c:ptCount val="1"/>
                <c:pt idx="0">
                  <c:v>Mujeres</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[2]Bancarización!$AA$106:$AE$106</c:f>
              <c:numCache>
                <c:formatCode>General</c:formatCode>
                <c:ptCount val="5"/>
                <c:pt idx="0">
                  <c:v>2020</c:v>
                </c:pt>
                <c:pt idx="1">
                  <c:v>2021</c:v>
                </c:pt>
                <c:pt idx="2">
                  <c:v>2022</c:v>
                </c:pt>
                <c:pt idx="3">
                  <c:v>2023</c:v>
                </c:pt>
                <c:pt idx="4">
                  <c:v>2024</c:v>
                </c:pt>
              </c:numCache>
            </c:numRef>
          </c:cat>
          <c:val>
            <c:numRef>
              <c:f>[2]Bancarización!$AA$118:$AE$118</c:f>
              <c:numCache>
                <c:formatCode>General</c:formatCode>
                <c:ptCount val="5"/>
                <c:pt idx="0">
                  <c:v>82.750211187854589</c:v>
                </c:pt>
                <c:pt idx="1">
                  <c:v>85.732518119296415</c:v>
                </c:pt>
                <c:pt idx="2">
                  <c:v>87.91364087795148</c:v>
                </c:pt>
                <c:pt idx="3">
                  <c:v>90.037441834482806</c:v>
                </c:pt>
                <c:pt idx="4">
                  <c:v>91.606471895171595</c:v>
                </c:pt>
              </c:numCache>
            </c:numRef>
          </c:val>
          <c:extLst>
            <c:ext xmlns:c16="http://schemas.microsoft.com/office/drawing/2014/chart" uri="{C3380CC4-5D6E-409C-BE32-E72D297353CC}">
              <c16:uniqueId val="{00000001-09F6-409D-A65A-67747BD7702C}"/>
            </c:ext>
          </c:extLst>
        </c:ser>
        <c:ser>
          <c:idx val="2"/>
          <c:order val="2"/>
          <c:tx>
            <c:strRef>
              <c:f>[2]Bancarización!$A$122</c:f>
              <c:strCache>
                <c:ptCount val="1"/>
                <c:pt idx="0">
                  <c:v>Hombres</c:v>
                </c:pt>
              </c:strCache>
            </c:strRef>
          </c:tx>
          <c:spPr>
            <a:solidFill>
              <a:srgbClr val="00206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[2]Bancarización!$AA$106:$AE$106</c:f>
              <c:numCache>
                <c:formatCode>General</c:formatCode>
                <c:ptCount val="5"/>
                <c:pt idx="0">
                  <c:v>2020</c:v>
                </c:pt>
                <c:pt idx="1">
                  <c:v>2021</c:v>
                </c:pt>
                <c:pt idx="2">
                  <c:v>2022</c:v>
                </c:pt>
                <c:pt idx="3">
                  <c:v>2023</c:v>
                </c:pt>
                <c:pt idx="4">
                  <c:v>2024</c:v>
                </c:pt>
              </c:numCache>
            </c:numRef>
          </c:cat>
          <c:val>
            <c:numRef>
              <c:f>[2]Bancarización!$AA$126:$AE$126</c:f>
              <c:numCache>
                <c:formatCode>General</c:formatCode>
                <c:ptCount val="5"/>
                <c:pt idx="0">
                  <c:v>82.503086972712111</c:v>
                </c:pt>
                <c:pt idx="1">
                  <c:v>85.245554524239864</c:v>
                </c:pt>
                <c:pt idx="2">
                  <c:v>87.561799372441882</c:v>
                </c:pt>
                <c:pt idx="3">
                  <c:v>89.602431767211613</c:v>
                </c:pt>
                <c:pt idx="4">
                  <c:v>92.472474554386423</c:v>
                </c:pt>
              </c:numCache>
            </c:numRef>
          </c:val>
          <c:extLst>
            <c:ext xmlns:c16="http://schemas.microsoft.com/office/drawing/2014/chart" uri="{C3380CC4-5D6E-409C-BE32-E72D297353CC}">
              <c16:uniqueId val="{00000002-09F6-409D-A65A-67747BD7702C}"/>
            </c:ext>
          </c:extLst>
        </c:ser>
        <c:dLbls>
          <c:dLblPos val="outEnd"/>
          <c:showLegendKey val="0"/>
          <c:showVal val="1"/>
          <c:showCatName val="0"/>
          <c:showSerName val="0"/>
          <c:showPercent val="0"/>
          <c:showBubbleSize val="0"/>
        </c:dLbls>
        <c:gapWidth val="75"/>
        <c:overlap val="-27"/>
        <c:axId val="1578990223"/>
        <c:axId val="1578995023"/>
      </c:barChart>
      <c:catAx>
        <c:axId val="1578990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R"/>
          </a:p>
        </c:txPr>
        <c:crossAx val="1578995023"/>
        <c:crosses val="autoZero"/>
        <c:auto val="1"/>
        <c:lblAlgn val="ctr"/>
        <c:lblOffset val="100"/>
        <c:noMultiLvlLbl val="0"/>
      </c:catAx>
      <c:valAx>
        <c:axId val="1578995023"/>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s-CR" sz="1400" b="1">
                    <a:solidFill>
                      <a:sysClr val="windowText" lastClr="000000"/>
                    </a:solidFill>
                  </a:rPr>
                  <a:t>Porcentaje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R"/>
            </a:p>
          </c:tx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CR"/>
          </a:p>
        </c:txPr>
        <c:crossAx val="1578990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view3D>
      <c:rotX val="0"/>
      <c:rotY val="0"/>
      <c:depthPercent val="70"/>
      <c:rAngAx val="1"/>
    </c:view3D>
    <c:floor>
      <c:thickness val="0"/>
    </c:floor>
    <c:sideWall>
      <c:thickness val="0"/>
    </c:sideWall>
    <c:backWall>
      <c:thickness val="0"/>
      <c:spPr>
        <a:noFill/>
      </c:spPr>
    </c:backWall>
    <c:plotArea>
      <c:layout>
        <c:manualLayout>
          <c:layoutTarget val="inner"/>
          <c:xMode val="edge"/>
          <c:yMode val="edge"/>
          <c:x val="7.0748643266013975E-2"/>
          <c:y val="0.14079959926371352"/>
          <c:w val="0.9278058835855445"/>
          <c:h val="0.69481118636558348"/>
        </c:manualLayout>
      </c:layout>
      <c:bar3DChart>
        <c:barDir val="col"/>
        <c:grouping val="stacked"/>
        <c:varyColors val="0"/>
        <c:ser>
          <c:idx val="0"/>
          <c:order val="0"/>
          <c:tx>
            <c:strRef>
              <c:f>'Cuadro 3'!$B$7</c:f>
              <c:strCache>
                <c:ptCount val="1"/>
                <c:pt idx="0">
                  <c:v>Monedero Bancario (Sinpe Móvil)</c:v>
                </c:pt>
              </c:strCache>
            </c:strRef>
          </c:tx>
          <c:spPr>
            <a:solidFill>
              <a:srgbClr val="7030A0"/>
            </a:solidFill>
            <a:ln>
              <a:solidFill>
                <a:srgbClr val="0070C0"/>
              </a:solidFill>
            </a:ln>
          </c:spPr>
          <c:invertIfNegative val="0"/>
          <c:dPt>
            <c:idx val="0"/>
            <c:invertIfNegative val="0"/>
            <c:bubble3D val="0"/>
            <c:extLst>
              <c:ext xmlns:c16="http://schemas.microsoft.com/office/drawing/2014/chart" uri="{C3380CC4-5D6E-409C-BE32-E72D297353CC}">
                <c16:uniqueId val="{00000000-B6B7-49BD-A62C-02A9B999379D}"/>
              </c:ext>
            </c:extLst>
          </c:dPt>
          <c:dLbls>
            <c:dLbl>
              <c:idx val="6"/>
              <c:delete val="1"/>
              <c:extLst>
                <c:ext xmlns:c15="http://schemas.microsoft.com/office/drawing/2012/chart" uri="{CE6537A1-D6FC-4f65-9D91-7224C49458BB}"/>
                <c:ext xmlns:c16="http://schemas.microsoft.com/office/drawing/2014/chart" uri="{C3380CC4-5D6E-409C-BE32-E72D297353CC}">
                  <c16:uniqueId val="{0000003C-B6B7-49BD-A62C-02A9B999379D}"/>
                </c:ext>
              </c:extLst>
            </c:dLbl>
            <c:dLbl>
              <c:idx val="7"/>
              <c:delete val="1"/>
              <c:extLst>
                <c:ext xmlns:c15="http://schemas.microsoft.com/office/drawing/2012/chart" uri="{CE6537A1-D6FC-4f65-9D91-7224C49458BB}"/>
                <c:ext xmlns:c16="http://schemas.microsoft.com/office/drawing/2014/chart" uri="{C3380CC4-5D6E-409C-BE32-E72D297353CC}">
                  <c16:uniqueId val="{0000003D-B6B7-49BD-A62C-02A9B999379D}"/>
                </c:ext>
              </c:extLst>
            </c:dLbl>
            <c:dLbl>
              <c:idx val="8"/>
              <c:delete val="1"/>
              <c:extLst>
                <c:ext xmlns:c15="http://schemas.microsoft.com/office/drawing/2012/chart" uri="{CE6537A1-D6FC-4f65-9D91-7224C49458BB}"/>
                <c:ext xmlns:c16="http://schemas.microsoft.com/office/drawing/2014/chart" uri="{C3380CC4-5D6E-409C-BE32-E72D297353CC}">
                  <c16:uniqueId val="{0000003E-B6B7-49BD-A62C-02A9B999379D}"/>
                </c:ext>
              </c:extLst>
            </c:dLbl>
            <c:dLbl>
              <c:idx val="9"/>
              <c:delete val="1"/>
              <c:extLst>
                <c:ext xmlns:c15="http://schemas.microsoft.com/office/drawing/2012/chart" uri="{CE6537A1-D6FC-4f65-9D91-7224C49458BB}"/>
                <c:ext xmlns:c16="http://schemas.microsoft.com/office/drawing/2014/chart" uri="{C3380CC4-5D6E-409C-BE32-E72D297353CC}">
                  <c16:uniqueId val="{0000003F-B6B7-49BD-A62C-02A9B999379D}"/>
                </c:ext>
              </c:extLst>
            </c:dLbl>
            <c:dLbl>
              <c:idx val="10"/>
              <c:delete val="1"/>
              <c:extLst>
                <c:ext xmlns:c15="http://schemas.microsoft.com/office/drawing/2012/chart" uri="{CE6537A1-D6FC-4f65-9D91-7224C49458BB}"/>
                <c:ext xmlns:c16="http://schemas.microsoft.com/office/drawing/2014/chart" uri="{C3380CC4-5D6E-409C-BE32-E72D297353CC}">
                  <c16:uniqueId val="{00000040-B6B7-49BD-A62C-02A9B999379D}"/>
                </c:ext>
              </c:extLst>
            </c:dLbl>
            <c:dLbl>
              <c:idx val="11"/>
              <c:delete val="1"/>
              <c:extLst>
                <c:ext xmlns:c15="http://schemas.microsoft.com/office/drawing/2012/chart" uri="{CE6537A1-D6FC-4f65-9D91-7224C49458BB}"/>
                <c:ext xmlns:c16="http://schemas.microsoft.com/office/drawing/2014/chart" uri="{C3380CC4-5D6E-409C-BE32-E72D297353CC}">
                  <c16:uniqueId val="{00000041-B6B7-49BD-A62C-02A9B999379D}"/>
                </c:ext>
              </c:extLst>
            </c:dLbl>
            <c:dLbl>
              <c:idx val="12"/>
              <c:delete val="1"/>
              <c:extLst>
                <c:ext xmlns:c15="http://schemas.microsoft.com/office/drawing/2012/chart" uri="{CE6537A1-D6FC-4f65-9D91-7224C49458BB}"/>
                <c:ext xmlns:c16="http://schemas.microsoft.com/office/drawing/2014/chart" uri="{C3380CC4-5D6E-409C-BE32-E72D297353CC}">
                  <c16:uniqueId val="{00000042-B6B7-49BD-A62C-02A9B999379D}"/>
                </c:ext>
              </c:extLst>
            </c:dLbl>
            <c:dLbl>
              <c:idx val="13"/>
              <c:delete val="1"/>
              <c:extLst>
                <c:ext xmlns:c15="http://schemas.microsoft.com/office/drawing/2012/chart" uri="{CE6537A1-D6FC-4f65-9D91-7224C49458BB}"/>
                <c:ext xmlns:c16="http://schemas.microsoft.com/office/drawing/2014/chart" uri="{C3380CC4-5D6E-409C-BE32-E72D297353CC}">
                  <c16:uniqueId val="{00000043-B6B7-49BD-A62C-02A9B999379D}"/>
                </c:ext>
              </c:extLst>
            </c:dLbl>
            <c:dLbl>
              <c:idx val="14"/>
              <c:delete val="1"/>
              <c:extLst>
                <c:ext xmlns:c15="http://schemas.microsoft.com/office/drawing/2012/chart" uri="{CE6537A1-D6FC-4f65-9D91-7224C49458BB}"/>
                <c:ext xmlns:c16="http://schemas.microsoft.com/office/drawing/2014/chart" uri="{C3380CC4-5D6E-409C-BE32-E72D297353CC}">
                  <c16:uniqueId val="{00000044-B6B7-49BD-A62C-02A9B999379D}"/>
                </c:ext>
              </c:extLst>
            </c:dLbl>
            <c:dLbl>
              <c:idx val="15"/>
              <c:delete val="1"/>
              <c:extLst>
                <c:ext xmlns:c15="http://schemas.microsoft.com/office/drawing/2012/chart" uri="{CE6537A1-D6FC-4f65-9D91-7224C49458BB}"/>
                <c:ext xmlns:c16="http://schemas.microsoft.com/office/drawing/2014/chart" uri="{C3380CC4-5D6E-409C-BE32-E72D297353CC}">
                  <c16:uniqueId val="{00000045-B6B7-49BD-A62C-02A9B999379D}"/>
                </c:ext>
              </c:extLst>
            </c:dLbl>
            <c:dLbl>
              <c:idx val="16"/>
              <c:delete val="1"/>
              <c:extLst>
                <c:ext xmlns:c15="http://schemas.microsoft.com/office/drawing/2012/chart" uri="{CE6537A1-D6FC-4f65-9D91-7224C49458BB}"/>
                <c:ext xmlns:c16="http://schemas.microsoft.com/office/drawing/2014/chart" uri="{C3380CC4-5D6E-409C-BE32-E72D297353CC}">
                  <c16:uniqueId val="{00000001-B6B7-49BD-A62C-02A9B999379D}"/>
                </c:ext>
              </c:extLst>
            </c:dLbl>
            <c:dLbl>
              <c:idx val="17"/>
              <c:delete val="1"/>
              <c:extLst>
                <c:ext xmlns:c15="http://schemas.microsoft.com/office/drawing/2012/chart" uri="{CE6537A1-D6FC-4f65-9D91-7224C49458BB}"/>
                <c:ext xmlns:c16="http://schemas.microsoft.com/office/drawing/2014/chart" uri="{C3380CC4-5D6E-409C-BE32-E72D297353CC}">
                  <c16:uniqueId val="{00000002-B6B7-49BD-A62C-02A9B999379D}"/>
                </c:ext>
              </c:extLst>
            </c:dLbl>
            <c:dLbl>
              <c:idx val="18"/>
              <c:delete val="1"/>
              <c:extLst>
                <c:ext xmlns:c15="http://schemas.microsoft.com/office/drawing/2012/chart" uri="{CE6537A1-D6FC-4f65-9D91-7224C49458BB}"/>
                <c:ext xmlns:c16="http://schemas.microsoft.com/office/drawing/2014/chart" uri="{C3380CC4-5D6E-409C-BE32-E72D297353CC}">
                  <c16:uniqueId val="{00000003-B6B7-49BD-A62C-02A9B999379D}"/>
                </c:ext>
              </c:extLst>
            </c:dLbl>
            <c:dLbl>
              <c:idx val="19"/>
              <c:delete val="1"/>
              <c:extLst>
                <c:ext xmlns:c15="http://schemas.microsoft.com/office/drawing/2012/chart" uri="{CE6537A1-D6FC-4f65-9D91-7224C49458BB}"/>
                <c:ext xmlns:c16="http://schemas.microsoft.com/office/drawing/2014/chart" uri="{C3380CC4-5D6E-409C-BE32-E72D297353CC}">
                  <c16:uniqueId val="{00000004-B6B7-49BD-A62C-02A9B999379D}"/>
                </c:ext>
              </c:extLst>
            </c:dLbl>
            <c:numFmt formatCode="#,##0.0" sourceLinked="0"/>
            <c:spPr>
              <a:noFill/>
              <a:ln>
                <a:noFill/>
              </a:ln>
              <a:effectLst/>
            </c:spPr>
            <c:txPr>
              <a:bodyPr wrap="square" lIns="38100" tIns="19050" rIns="38100" bIns="19050" anchor="ctr">
                <a:spAutoFit/>
              </a:bodyPr>
              <a:lstStyle/>
              <a:p>
                <a:pPr>
                  <a:defRPr sz="1100">
                    <a:solidFill>
                      <a:schemeClr val="bg1"/>
                    </a:solidFil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3'!$C$7:$AA$7</c:f>
              <c:numCache>
                <c:formatCode>#\ ##0.0</c:formatCode>
                <c:ptCount val="25"/>
                <c:pt idx="15" formatCode="#,##0">
                  <c:v>26034</c:v>
                </c:pt>
                <c:pt idx="16" formatCode="#,##0">
                  <c:v>130109</c:v>
                </c:pt>
                <c:pt idx="17" formatCode="#,##0">
                  <c:v>362760</c:v>
                </c:pt>
                <c:pt idx="18" formatCode="#,##0">
                  <c:v>909642</c:v>
                </c:pt>
                <c:pt idx="19" formatCode="#,##0">
                  <c:v>3305660</c:v>
                </c:pt>
                <c:pt idx="20" formatCode="#,##0">
                  <c:v>36897291</c:v>
                </c:pt>
                <c:pt idx="21" formatCode="#,##0">
                  <c:v>146824429</c:v>
                </c:pt>
                <c:pt idx="22" formatCode="#,##0">
                  <c:v>242056374</c:v>
                </c:pt>
                <c:pt idx="23" formatCode="#,##0">
                  <c:v>345544879</c:v>
                </c:pt>
                <c:pt idx="24" formatCode="#,##0">
                  <c:v>444314689</c:v>
                </c:pt>
              </c:numCache>
            </c:numRef>
          </c:val>
          <c:extLst>
            <c:ext xmlns:c16="http://schemas.microsoft.com/office/drawing/2014/chart" uri="{C3380CC4-5D6E-409C-BE32-E72D297353CC}">
              <c16:uniqueId val="{00000008-B6B7-49BD-A62C-02A9B999379D}"/>
            </c:ext>
          </c:extLst>
        </c:ser>
        <c:ser>
          <c:idx val="1"/>
          <c:order val="1"/>
          <c:tx>
            <c:strRef>
              <c:f>'Cuadro 3'!$B$9</c:f>
              <c:strCache>
                <c:ptCount val="1"/>
                <c:pt idx="0">
                  <c:v>Crédito Directo (CCD)</c:v>
                </c:pt>
              </c:strCache>
            </c:strRef>
          </c:tx>
          <c:spPr>
            <a:solidFill>
              <a:srgbClr val="00B050"/>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1-8D0F-4F77-A7E0-2E8AD2A70D34}"/>
                </c:ext>
              </c:extLst>
            </c:dLbl>
            <c:dLbl>
              <c:idx val="2"/>
              <c:delete val="1"/>
              <c:extLst>
                <c:ext xmlns:c15="http://schemas.microsoft.com/office/drawing/2012/chart" uri="{CE6537A1-D6FC-4f65-9D91-7224C49458BB}"/>
                <c:ext xmlns:c16="http://schemas.microsoft.com/office/drawing/2014/chart" uri="{C3380CC4-5D6E-409C-BE32-E72D297353CC}">
                  <c16:uniqueId val="{00000015-8D0F-4F77-A7E0-2E8AD2A70D34}"/>
                </c:ext>
              </c:extLst>
            </c:dLbl>
            <c:dLbl>
              <c:idx val="3"/>
              <c:delete val="1"/>
              <c:extLst>
                <c:ext xmlns:c15="http://schemas.microsoft.com/office/drawing/2012/chart" uri="{CE6537A1-D6FC-4f65-9D91-7224C49458BB}"/>
                <c:ext xmlns:c16="http://schemas.microsoft.com/office/drawing/2014/chart" uri="{C3380CC4-5D6E-409C-BE32-E72D297353CC}">
                  <c16:uniqueId val="{00000018-8D0F-4F77-A7E0-2E8AD2A70D34}"/>
                </c:ext>
              </c:extLst>
            </c:dLbl>
            <c:dLbl>
              <c:idx val="4"/>
              <c:delete val="1"/>
              <c:extLst>
                <c:ext xmlns:c15="http://schemas.microsoft.com/office/drawing/2012/chart" uri="{CE6537A1-D6FC-4f65-9D91-7224C49458BB}"/>
                <c:ext xmlns:c16="http://schemas.microsoft.com/office/drawing/2014/chart" uri="{C3380CC4-5D6E-409C-BE32-E72D297353CC}">
                  <c16:uniqueId val="{0000001C-8D0F-4F77-A7E0-2E8AD2A70D34}"/>
                </c:ext>
              </c:extLst>
            </c:dLbl>
            <c:dLbl>
              <c:idx val="5"/>
              <c:delete val="1"/>
              <c:extLst>
                <c:ext xmlns:c15="http://schemas.microsoft.com/office/drawing/2012/chart" uri="{CE6537A1-D6FC-4f65-9D91-7224C49458BB}"/>
                <c:ext xmlns:c16="http://schemas.microsoft.com/office/drawing/2014/chart" uri="{C3380CC4-5D6E-409C-BE32-E72D297353CC}">
                  <c16:uniqueId val="{00000021-8D0F-4F77-A7E0-2E8AD2A70D34}"/>
                </c:ext>
              </c:extLst>
            </c:dLbl>
            <c:dLbl>
              <c:idx val="6"/>
              <c:delete val="1"/>
              <c:extLst>
                <c:ext xmlns:c15="http://schemas.microsoft.com/office/drawing/2012/chart" uri="{CE6537A1-D6FC-4f65-9D91-7224C49458BB}"/>
                <c:ext xmlns:c16="http://schemas.microsoft.com/office/drawing/2014/chart" uri="{C3380CC4-5D6E-409C-BE32-E72D297353CC}">
                  <c16:uniqueId val="{00000026-8D0F-4F77-A7E0-2E8AD2A70D34}"/>
                </c:ext>
              </c:extLst>
            </c:dLbl>
            <c:dLbl>
              <c:idx val="7"/>
              <c:delete val="1"/>
              <c:extLst>
                <c:ext xmlns:c15="http://schemas.microsoft.com/office/drawing/2012/chart" uri="{CE6537A1-D6FC-4f65-9D91-7224C49458BB}"/>
                <c:ext xmlns:c16="http://schemas.microsoft.com/office/drawing/2014/chart" uri="{C3380CC4-5D6E-409C-BE32-E72D297353CC}">
                  <c16:uniqueId val="{00000050-8D0F-4F77-A7E0-2E8AD2A70D34}"/>
                </c:ext>
              </c:extLst>
            </c:dLbl>
            <c:dLbl>
              <c:idx val="8"/>
              <c:delete val="1"/>
              <c:extLst>
                <c:ext xmlns:c15="http://schemas.microsoft.com/office/drawing/2012/chart" uri="{CE6537A1-D6FC-4f65-9D91-7224C49458BB}"/>
                <c:ext xmlns:c16="http://schemas.microsoft.com/office/drawing/2014/chart" uri="{C3380CC4-5D6E-409C-BE32-E72D297353CC}">
                  <c16:uniqueId val="{00000052-8D0F-4F77-A7E0-2E8AD2A70D34}"/>
                </c:ext>
              </c:extLst>
            </c:dLbl>
            <c:dLbl>
              <c:idx val="9"/>
              <c:delete val="1"/>
              <c:extLst>
                <c:ext xmlns:c15="http://schemas.microsoft.com/office/drawing/2012/chart" uri="{CE6537A1-D6FC-4f65-9D91-7224C49458BB}"/>
                <c:ext xmlns:c16="http://schemas.microsoft.com/office/drawing/2014/chart" uri="{C3380CC4-5D6E-409C-BE32-E72D297353CC}">
                  <c16:uniqueId val="{00000055-8D0F-4F77-A7E0-2E8AD2A70D34}"/>
                </c:ext>
              </c:extLst>
            </c:dLbl>
            <c:dLbl>
              <c:idx val="10"/>
              <c:delete val="1"/>
              <c:extLst>
                <c:ext xmlns:c15="http://schemas.microsoft.com/office/drawing/2012/chart" uri="{CE6537A1-D6FC-4f65-9D91-7224C49458BB}"/>
                <c:ext xmlns:c16="http://schemas.microsoft.com/office/drawing/2014/chart" uri="{C3380CC4-5D6E-409C-BE32-E72D297353CC}">
                  <c16:uniqueId val="{00000058-8D0F-4F77-A7E0-2E8AD2A70D34}"/>
                </c:ext>
              </c:extLst>
            </c:dLbl>
            <c:dLbl>
              <c:idx val="11"/>
              <c:delete val="1"/>
              <c:extLst>
                <c:ext xmlns:c15="http://schemas.microsoft.com/office/drawing/2012/chart" uri="{CE6537A1-D6FC-4f65-9D91-7224C49458BB}"/>
                <c:ext xmlns:c16="http://schemas.microsoft.com/office/drawing/2014/chart" uri="{C3380CC4-5D6E-409C-BE32-E72D297353CC}">
                  <c16:uniqueId val="{0000005C-8D0F-4F77-A7E0-2E8AD2A70D34}"/>
                </c:ext>
              </c:extLst>
            </c:dLbl>
            <c:dLbl>
              <c:idx val="12"/>
              <c:delete val="1"/>
              <c:extLst>
                <c:ext xmlns:c15="http://schemas.microsoft.com/office/drawing/2012/chart" uri="{CE6537A1-D6FC-4f65-9D91-7224C49458BB}"/>
                <c:ext xmlns:c16="http://schemas.microsoft.com/office/drawing/2014/chart" uri="{C3380CC4-5D6E-409C-BE32-E72D297353CC}">
                  <c16:uniqueId val="{0000005F-8D0F-4F77-A7E0-2E8AD2A70D34}"/>
                </c:ext>
              </c:extLst>
            </c:dLbl>
            <c:dLbl>
              <c:idx val="13"/>
              <c:delete val="1"/>
              <c:extLst>
                <c:ext xmlns:c15="http://schemas.microsoft.com/office/drawing/2012/chart" uri="{CE6537A1-D6FC-4f65-9D91-7224C49458BB}"/>
                <c:ext xmlns:c16="http://schemas.microsoft.com/office/drawing/2014/chart" uri="{C3380CC4-5D6E-409C-BE32-E72D297353CC}">
                  <c16:uniqueId val="{00000062-8D0F-4F77-A7E0-2E8AD2A70D34}"/>
                </c:ext>
              </c:extLst>
            </c:dLbl>
            <c:spPr>
              <a:noFill/>
              <a:ln>
                <a:noFill/>
              </a:ln>
              <a:effectLst/>
            </c:spPr>
            <c:txPr>
              <a:bodyPr wrap="square" lIns="38100" tIns="19050" rIns="38100" bIns="19050" anchor="ctr">
                <a:spAutoFit/>
              </a:bodyPr>
              <a:lstStyle/>
              <a:p>
                <a:pPr>
                  <a:defRPr sz="12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3'!$C$9:$AA$9</c:f>
              <c:numCache>
                <c:formatCode>#,##0</c:formatCode>
                <c:ptCount val="25"/>
                <c:pt idx="1">
                  <c:v>2423643</c:v>
                </c:pt>
                <c:pt idx="2">
                  <c:v>4084742</c:v>
                </c:pt>
                <c:pt idx="3">
                  <c:v>5690463</c:v>
                </c:pt>
                <c:pt idx="4">
                  <c:v>5429790</c:v>
                </c:pt>
                <c:pt idx="5">
                  <c:v>5218009</c:v>
                </c:pt>
                <c:pt idx="6">
                  <c:v>6015034</c:v>
                </c:pt>
                <c:pt idx="7">
                  <c:v>6340152</c:v>
                </c:pt>
                <c:pt idx="8">
                  <c:v>5812810</c:v>
                </c:pt>
                <c:pt idx="9">
                  <c:v>7356500</c:v>
                </c:pt>
                <c:pt idx="10">
                  <c:v>8731474</c:v>
                </c:pt>
                <c:pt idx="11">
                  <c:v>9655368</c:v>
                </c:pt>
                <c:pt idx="12">
                  <c:v>11055528</c:v>
                </c:pt>
                <c:pt idx="13">
                  <c:v>13529045</c:v>
                </c:pt>
                <c:pt idx="14">
                  <c:v>15410368</c:v>
                </c:pt>
                <c:pt idx="15">
                  <c:v>17529311</c:v>
                </c:pt>
                <c:pt idx="16">
                  <c:v>19544416</c:v>
                </c:pt>
                <c:pt idx="17">
                  <c:v>21792365</c:v>
                </c:pt>
                <c:pt idx="18">
                  <c:v>24001396</c:v>
                </c:pt>
                <c:pt idx="19">
                  <c:v>25622892</c:v>
                </c:pt>
                <c:pt idx="20">
                  <c:v>28459202</c:v>
                </c:pt>
                <c:pt idx="21">
                  <c:v>28439837</c:v>
                </c:pt>
                <c:pt idx="22">
                  <c:v>32721624</c:v>
                </c:pt>
                <c:pt idx="23">
                  <c:v>35144788</c:v>
                </c:pt>
                <c:pt idx="24">
                  <c:v>36975401</c:v>
                </c:pt>
              </c:numCache>
            </c:numRef>
          </c:val>
          <c:extLst>
            <c:ext xmlns:c16="http://schemas.microsoft.com/office/drawing/2014/chart" uri="{C3380CC4-5D6E-409C-BE32-E72D297353CC}">
              <c16:uniqueId val="{00000007-8D0F-4F77-A7E0-2E8AD2A70D34}"/>
            </c:ext>
          </c:extLst>
        </c:ser>
        <c:ser>
          <c:idx val="2"/>
          <c:order val="2"/>
          <c:tx>
            <c:strRef>
              <c:f>'Cuadro 3'!$B$13</c:f>
              <c:strCache>
                <c:ptCount val="1"/>
                <c:pt idx="0">
                  <c:v>Cheques (CLC)</c:v>
                </c:pt>
              </c:strCache>
            </c:strRef>
          </c:tx>
          <c:spPr>
            <a:solidFill>
              <a:srgbClr val="00B0F0"/>
            </a:solidFill>
          </c:spPr>
          <c:invertIfNegative val="0"/>
          <c:dLbls>
            <c:delete val="1"/>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3'!$C$13:$AA$13</c:f>
              <c:numCache>
                <c:formatCode>#,##0</c:formatCode>
                <c:ptCount val="25"/>
                <c:pt idx="0">
                  <c:v>11806724</c:v>
                </c:pt>
                <c:pt idx="1">
                  <c:v>11600968</c:v>
                </c:pt>
                <c:pt idx="2">
                  <c:v>11299590</c:v>
                </c:pt>
                <c:pt idx="3">
                  <c:v>10884615</c:v>
                </c:pt>
                <c:pt idx="4">
                  <c:v>10901727</c:v>
                </c:pt>
                <c:pt idx="5">
                  <c:v>10316116</c:v>
                </c:pt>
                <c:pt idx="6">
                  <c:v>10016035</c:v>
                </c:pt>
                <c:pt idx="7">
                  <c:v>9945875</c:v>
                </c:pt>
                <c:pt idx="8">
                  <c:v>9060523</c:v>
                </c:pt>
                <c:pt idx="9">
                  <c:v>7374168</c:v>
                </c:pt>
                <c:pt idx="10">
                  <c:v>6504279</c:v>
                </c:pt>
                <c:pt idx="11">
                  <c:v>5842285</c:v>
                </c:pt>
                <c:pt idx="12">
                  <c:v>5160732</c:v>
                </c:pt>
                <c:pt idx="13">
                  <c:v>4660440</c:v>
                </c:pt>
                <c:pt idx="14">
                  <c:v>4329458</c:v>
                </c:pt>
                <c:pt idx="15">
                  <c:v>4164455</c:v>
                </c:pt>
                <c:pt idx="16">
                  <c:v>3593022</c:v>
                </c:pt>
                <c:pt idx="17">
                  <c:v>2776663</c:v>
                </c:pt>
                <c:pt idx="18">
                  <c:v>1576800</c:v>
                </c:pt>
                <c:pt idx="19">
                  <c:v>1183988</c:v>
                </c:pt>
                <c:pt idx="20">
                  <c:v>768490</c:v>
                </c:pt>
                <c:pt idx="21">
                  <c:v>525160</c:v>
                </c:pt>
                <c:pt idx="22">
                  <c:v>392857</c:v>
                </c:pt>
                <c:pt idx="23">
                  <c:v>350290</c:v>
                </c:pt>
                <c:pt idx="24">
                  <c:v>267884</c:v>
                </c:pt>
              </c:numCache>
            </c:numRef>
          </c:val>
          <c:extLst>
            <c:ext xmlns:c16="http://schemas.microsoft.com/office/drawing/2014/chart" uri="{C3380CC4-5D6E-409C-BE32-E72D297353CC}">
              <c16:uniqueId val="{00000008-8D0F-4F77-A7E0-2E8AD2A70D34}"/>
            </c:ext>
          </c:extLst>
        </c:ser>
        <c:ser>
          <c:idx val="3"/>
          <c:order val="3"/>
          <c:tx>
            <c:strRef>
              <c:f>'Cuadro 3'!$B$16</c:f>
              <c:strCache>
                <c:ptCount val="1"/>
                <c:pt idx="0">
                  <c:v>Pagos Inmediatos (PIN)</c:v>
                </c:pt>
              </c:strCache>
            </c:strRef>
          </c:tx>
          <c:spPr>
            <a:solidFill>
              <a:srgbClr val="FFFF00"/>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8D0F-4F77-A7E0-2E8AD2A70D34}"/>
                </c:ext>
              </c:extLst>
            </c:dLbl>
            <c:dLbl>
              <c:idx val="1"/>
              <c:delete val="1"/>
              <c:extLst>
                <c:ext xmlns:c15="http://schemas.microsoft.com/office/drawing/2012/chart" uri="{CE6537A1-D6FC-4f65-9D91-7224C49458BB}"/>
                <c:ext xmlns:c16="http://schemas.microsoft.com/office/drawing/2014/chart" uri="{C3380CC4-5D6E-409C-BE32-E72D297353CC}">
                  <c16:uniqueId val="{0000000F-8D0F-4F77-A7E0-2E8AD2A70D34}"/>
                </c:ext>
              </c:extLst>
            </c:dLbl>
            <c:dLbl>
              <c:idx val="2"/>
              <c:delete val="1"/>
              <c:extLst>
                <c:ext xmlns:c15="http://schemas.microsoft.com/office/drawing/2012/chart" uri="{CE6537A1-D6FC-4f65-9D91-7224C49458BB}"/>
                <c:ext xmlns:c16="http://schemas.microsoft.com/office/drawing/2014/chart" uri="{C3380CC4-5D6E-409C-BE32-E72D297353CC}">
                  <c16:uniqueId val="{00000013-8D0F-4F77-A7E0-2E8AD2A70D34}"/>
                </c:ext>
              </c:extLst>
            </c:dLbl>
            <c:dLbl>
              <c:idx val="3"/>
              <c:delete val="1"/>
              <c:extLst>
                <c:ext xmlns:c15="http://schemas.microsoft.com/office/drawing/2012/chart" uri="{CE6537A1-D6FC-4f65-9D91-7224C49458BB}"/>
                <c:ext xmlns:c16="http://schemas.microsoft.com/office/drawing/2014/chart" uri="{C3380CC4-5D6E-409C-BE32-E72D297353CC}">
                  <c16:uniqueId val="{00000017-8D0F-4F77-A7E0-2E8AD2A70D34}"/>
                </c:ext>
              </c:extLst>
            </c:dLbl>
            <c:dLbl>
              <c:idx val="4"/>
              <c:delete val="1"/>
              <c:extLst>
                <c:ext xmlns:c15="http://schemas.microsoft.com/office/drawing/2012/chart" uri="{CE6537A1-D6FC-4f65-9D91-7224C49458BB}"/>
                <c:ext xmlns:c16="http://schemas.microsoft.com/office/drawing/2014/chart" uri="{C3380CC4-5D6E-409C-BE32-E72D297353CC}">
                  <c16:uniqueId val="{0000001A-8D0F-4F77-A7E0-2E8AD2A70D34}"/>
                </c:ext>
              </c:extLst>
            </c:dLbl>
            <c:dLbl>
              <c:idx val="5"/>
              <c:delete val="1"/>
              <c:extLst>
                <c:ext xmlns:c15="http://schemas.microsoft.com/office/drawing/2012/chart" uri="{CE6537A1-D6FC-4f65-9D91-7224C49458BB}"/>
                <c:ext xmlns:c16="http://schemas.microsoft.com/office/drawing/2014/chart" uri="{C3380CC4-5D6E-409C-BE32-E72D297353CC}">
                  <c16:uniqueId val="{00000020-8D0F-4F77-A7E0-2E8AD2A70D34}"/>
                </c:ext>
              </c:extLst>
            </c:dLbl>
            <c:dLbl>
              <c:idx val="6"/>
              <c:delete val="1"/>
              <c:extLst>
                <c:ext xmlns:c15="http://schemas.microsoft.com/office/drawing/2012/chart" uri="{CE6537A1-D6FC-4f65-9D91-7224C49458BB}"/>
                <c:ext xmlns:c16="http://schemas.microsoft.com/office/drawing/2014/chart" uri="{C3380CC4-5D6E-409C-BE32-E72D297353CC}">
                  <c16:uniqueId val="{00000024-8D0F-4F77-A7E0-2E8AD2A70D34}"/>
                </c:ext>
              </c:extLst>
            </c:dLbl>
            <c:dLbl>
              <c:idx val="7"/>
              <c:delete val="1"/>
              <c:extLst>
                <c:ext xmlns:c15="http://schemas.microsoft.com/office/drawing/2012/chart" uri="{CE6537A1-D6FC-4f65-9D91-7224C49458BB}"/>
                <c:ext xmlns:c16="http://schemas.microsoft.com/office/drawing/2014/chart" uri="{C3380CC4-5D6E-409C-BE32-E72D297353CC}">
                  <c16:uniqueId val="{0000004D-8D0F-4F77-A7E0-2E8AD2A70D34}"/>
                </c:ext>
              </c:extLst>
            </c:dLbl>
            <c:dLbl>
              <c:idx val="8"/>
              <c:delete val="1"/>
              <c:extLst>
                <c:ext xmlns:c15="http://schemas.microsoft.com/office/drawing/2012/chart" uri="{CE6537A1-D6FC-4f65-9D91-7224C49458BB}"/>
                <c:ext xmlns:c16="http://schemas.microsoft.com/office/drawing/2014/chart" uri="{C3380CC4-5D6E-409C-BE32-E72D297353CC}">
                  <c16:uniqueId val="{0000004E-8D0F-4F77-A7E0-2E8AD2A70D34}"/>
                </c:ext>
              </c:extLst>
            </c:dLbl>
            <c:dLbl>
              <c:idx val="9"/>
              <c:delete val="1"/>
              <c:extLst>
                <c:ext xmlns:c15="http://schemas.microsoft.com/office/drawing/2012/chart" uri="{CE6537A1-D6FC-4f65-9D91-7224C49458BB}"/>
                <c:ext xmlns:c16="http://schemas.microsoft.com/office/drawing/2014/chart" uri="{C3380CC4-5D6E-409C-BE32-E72D297353CC}">
                  <c16:uniqueId val="{00000053-8D0F-4F77-A7E0-2E8AD2A70D34}"/>
                </c:ext>
              </c:extLst>
            </c:dLbl>
            <c:dLbl>
              <c:idx val="10"/>
              <c:delete val="1"/>
              <c:extLst>
                <c:ext xmlns:c15="http://schemas.microsoft.com/office/drawing/2012/chart" uri="{CE6537A1-D6FC-4f65-9D91-7224C49458BB}"/>
                <c:ext xmlns:c16="http://schemas.microsoft.com/office/drawing/2014/chart" uri="{C3380CC4-5D6E-409C-BE32-E72D297353CC}">
                  <c16:uniqueId val="{00000056-8D0F-4F77-A7E0-2E8AD2A70D34}"/>
                </c:ext>
              </c:extLst>
            </c:dLbl>
            <c:dLbl>
              <c:idx val="11"/>
              <c:delete val="1"/>
              <c:extLst>
                <c:ext xmlns:c15="http://schemas.microsoft.com/office/drawing/2012/chart" uri="{CE6537A1-D6FC-4f65-9D91-7224C49458BB}">
                  <c15:layout>
                    <c:manualLayout>
                      <c:w val="1.1272047434334333E-2"/>
                      <c:h val="9.2039606567088039E-2"/>
                    </c:manualLayout>
                  </c15:layout>
                </c:ext>
                <c:ext xmlns:c16="http://schemas.microsoft.com/office/drawing/2014/chart" uri="{C3380CC4-5D6E-409C-BE32-E72D297353CC}">
                  <c16:uniqueId val="{00000059-8D0F-4F77-A7E0-2E8AD2A70D34}"/>
                </c:ext>
              </c:extLst>
            </c:dLbl>
            <c:dLbl>
              <c:idx val="12"/>
              <c:delete val="1"/>
              <c:extLst>
                <c:ext xmlns:c15="http://schemas.microsoft.com/office/drawing/2012/chart" uri="{CE6537A1-D6FC-4f65-9D91-7224C49458BB}"/>
                <c:ext xmlns:c16="http://schemas.microsoft.com/office/drawing/2014/chart" uri="{C3380CC4-5D6E-409C-BE32-E72D297353CC}">
                  <c16:uniqueId val="{0000005D-8D0F-4F77-A7E0-2E8AD2A70D34}"/>
                </c:ext>
              </c:extLst>
            </c:dLbl>
            <c:dLbl>
              <c:idx val="13"/>
              <c:delete val="1"/>
              <c:extLst>
                <c:ext xmlns:c15="http://schemas.microsoft.com/office/drawing/2012/chart" uri="{CE6537A1-D6FC-4f65-9D91-7224C49458BB}"/>
                <c:ext xmlns:c16="http://schemas.microsoft.com/office/drawing/2014/chart" uri="{C3380CC4-5D6E-409C-BE32-E72D297353CC}">
                  <c16:uniqueId val="{00000060-8D0F-4F77-A7E0-2E8AD2A70D34}"/>
                </c:ext>
              </c:extLst>
            </c:dLbl>
            <c:dLbl>
              <c:idx val="14"/>
              <c:delete val="1"/>
              <c:extLst>
                <c:ext xmlns:c15="http://schemas.microsoft.com/office/drawing/2012/chart" uri="{CE6537A1-D6FC-4f65-9D91-7224C49458BB}"/>
                <c:ext xmlns:c16="http://schemas.microsoft.com/office/drawing/2014/chart" uri="{C3380CC4-5D6E-409C-BE32-E72D297353CC}">
                  <c16:uniqueId val="{00000063-8D0F-4F77-A7E0-2E8AD2A70D34}"/>
                </c:ext>
              </c:extLst>
            </c:dLbl>
            <c:dLbl>
              <c:idx val="15"/>
              <c:delete val="1"/>
              <c:extLst>
                <c:ext xmlns:c15="http://schemas.microsoft.com/office/drawing/2012/chart" uri="{CE6537A1-D6FC-4f65-9D91-7224C49458BB}"/>
                <c:ext xmlns:c16="http://schemas.microsoft.com/office/drawing/2014/chart" uri="{C3380CC4-5D6E-409C-BE32-E72D297353CC}">
                  <c16:uniqueId val="{00000065-8D0F-4F77-A7E0-2E8AD2A70D34}"/>
                </c:ext>
              </c:extLst>
            </c:dLbl>
            <c:dLbl>
              <c:idx val="16"/>
              <c:delete val="1"/>
              <c:extLst>
                <c:ext xmlns:c15="http://schemas.microsoft.com/office/drawing/2012/chart" uri="{CE6537A1-D6FC-4f65-9D91-7224C49458BB}"/>
                <c:ext xmlns:c16="http://schemas.microsoft.com/office/drawing/2014/chart" uri="{C3380CC4-5D6E-409C-BE32-E72D297353CC}">
                  <c16:uniqueId val="{00000067-8D0F-4F77-A7E0-2E8AD2A70D34}"/>
                </c:ext>
              </c:extLst>
            </c:dLbl>
            <c:dLbl>
              <c:idx val="17"/>
              <c:delete val="1"/>
              <c:extLst>
                <c:ext xmlns:c15="http://schemas.microsoft.com/office/drawing/2012/chart" uri="{CE6537A1-D6FC-4f65-9D91-7224C49458BB}"/>
                <c:ext xmlns:c16="http://schemas.microsoft.com/office/drawing/2014/chart" uri="{C3380CC4-5D6E-409C-BE32-E72D297353CC}">
                  <c16:uniqueId val="{00000041-8D0F-4F77-A7E0-2E8AD2A70D34}"/>
                </c:ext>
              </c:extLst>
            </c:dLbl>
            <c:dLbl>
              <c:idx val="18"/>
              <c:delete val="1"/>
              <c:extLst>
                <c:ext xmlns:c15="http://schemas.microsoft.com/office/drawing/2012/chart" uri="{CE6537A1-D6FC-4f65-9D91-7224C49458BB}"/>
                <c:ext xmlns:c16="http://schemas.microsoft.com/office/drawing/2014/chart" uri="{C3380CC4-5D6E-409C-BE32-E72D297353CC}">
                  <c16:uniqueId val="{0000006A-8D0F-4F77-A7E0-2E8AD2A70D34}"/>
                </c:ext>
              </c:extLst>
            </c:dLbl>
            <c:dLbl>
              <c:idx val="20"/>
              <c:layout>
                <c:manualLayout>
                  <c:x val="1.64855794989487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D0F-4F77-A7E0-2E8AD2A70D34}"/>
                </c:ext>
              </c:extLst>
            </c:dLbl>
            <c:dLbl>
              <c:idx val="23"/>
              <c:layout>
                <c:manualLayout>
                  <c:x val="1.6485579498947511E-3"/>
                  <c:y val="0"/>
                </c:manualLayout>
              </c:layout>
              <c:spPr>
                <a:noFill/>
                <a:ln>
                  <a:noFill/>
                </a:ln>
                <a:effectLst/>
              </c:spPr>
              <c:txPr>
                <a:bodyPr wrap="square" lIns="38100" tIns="19050" rIns="38100" bIns="19050" anchor="ctr">
                  <a:noAutofit/>
                </a:bodyPr>
                <a:lstStyle/>
                <a:p>
                  <a:pPr>
                    <a:defRPr sz="1200"/>
                  </a:pPr>
                  <a:endParaRPr lang="es-CR"/>
                </a:p>
              </c:txPr>
              <c:showLegendKey val="0"/>
              <c:showVal val="1"/>
              <c:showCatName val="0"/>
              <c:showSerName val="0"/>
              <c:showPercent val="0"/>
              <c:showBubbleSize val="0"/>
              <c:extLst>
                <c:ext xmlns:c15="http://schemas.microsoft.com/office/drawing/2012/chart" uri="{CE6537A1-D6FC-4f65-9D91-7224C49458BB}">
                  <c15:layout>
                    <c:manualLayout>
                      <c:w val="2.4192587914707245E-2"/>
                      <c:h val="4.1805173940876211E-2"/>
                    </c:manualLayout>
                  </c15:layout>
                </c:ext>
                <c:ext xmlns:c16="http://schemas.microsoft.com/office/drawing/2014/chart" uri="{C3380CC4-5D6E-409C-BE32-E72D297353CC}">
                  <c16:uniqueId val="{0000002C-8D0F-4F77-A7E0-2E8AD2A70D34}"/>
                </c:ext>
              </c:extLst>
            </c:dLbl>
            <c:dLbl>
              <c:idx val="24"/>
              <c:layout>
                <c:manualLayout>
                  <c:x val="0"/>
                  <c:y val="-8.03750922019389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D0F-4F77-A7E0-2E8AD2A70D34}"/>
                </c:ext>
              </c:extLst>
            </c:dLbl>
            <c:spPr>
              <a:noFill/>
              <a:ln>
                <a:noFill/>
              </a:ln>
              <a:effectLst/>
            </c:spPr>
            <c:txPr>
              <a:bodyPr wrap="square" lIns="38100" tIns="19050" rIns="38100" bIns="19050" anchor="ctr">
                <a:spAutoFit/>
              </a:bodyPr>
              <a:lstStyle/>
              <a:p>
                <a:pPr>
                  <a:defRPr sz="12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3'!$C$16:$AA$16</c:f>
              <c:numCache>
                <c:formatCode>#,##0</c:formatCode>
                <c:ptCount val="25"/>
                <c:pt idx="0">
                  <c:v>3232</c:v>
                </c:pt>
                <c:pt idx="1">
                  <c:v>30992</c:v>
                </c:pt>
                <c:pt idx="2">
                  <c:v>52874</c:v>
                </c:pt>
                <c:pt idx="3">
                  <c:v>68511</c:v>
                </c:pt>
                <c:pt idx="4">
                  <c:v>78493</c:v>
                </c:pt>
                <c:pt idx="5">
                  <c:v>101385</c:v>
                </c:pt>
                <c:pt idx="6">
                  <c:v>153462</c:v>
                </c:pt>
                <c:pt idx="7">
                  <c:v>523576</c:v>
                </c:pt>
                <c:pt idx="8">
                  <c:v>892550</c:v>
                </c:pt>
                <c:pt idx="9">
                  <c:v>1379996</c:v>
                </c:pt>
                <c:pt idx="10">
                  <c:v>2092747</c:v>
                </c:pt>
                <c:pt idx="11">
                  <c:v>3836866</c:v>
                </c:pt>
                <c:pt idx="12">
                  <c:v>5172401</c:v>
                </c:pt>
                <c:pt idx="13">
                  <c:v>6375820</c:v>
                </c:pt>
                <c:pt idx="14">
                  <c:v>7428084</c:v>
                </c:pt>
                <c:pt idx="15">
                  <c:v>8701920</c:v>
                </c:pt>
                <c:pt idx="16">
                  <c:v>10600370</c:v>
                </c:pt>
                <c:pt idx="17">
                  <c:v>12186343</c:v>
                </c:pt>
                <c:pt idx="18">
                  <c:v>14228435</c:v>
                </c:pt>
                <c:pt idx="19">
                  <c:v>16246431</c:v>
                </c:pt>
                <c:pt idx="20">
                  <c:v>18023259</c:v>
                </c:pt>
                <c:pt idx="21">
                  <c:v>18677609</c:v>
                </c:pt>
                <c:pt idx="22">
                  <c:v>19649111</c:v>
                </c:pt>
                <c:pt idx="23">
                  <c:v>21688374</c:v>
                </c:pt>
                <c:pt idx="24">
                  <c:v>24469969</c:v>
                </c:pt>
              </c:numCache>
            </c:numRef>
          </c:val>
          <c:extLst>
            <c:ext xmlns:c16="http://schemas.microsoft.com/office/drawing/2014/chart" uri="{C3380CC4-5D6E-409C-BE32-E72D297353CC}">
              <c16:uniqueId val="{00000009-8D0F-4F77-A7E0-2E8AD2A70D34}"/>
            </c:ext>
          </c:extLst>
        </c:ser>
        <c:ser>
          <c:idx val="4"/>
          <c:order val="4"/>
          <c:tx>
            <c:strRef>
              <c:f>'Cuadro 3'!$B$20</c:f>
              <c:strCache>
                <c:ptCount val="1"/>
                <c:pt idx="0">
                  <c:v>Débitos Inmediatos (DTR)</c:v>
                </c:pt>
              </c:strCache>
            </c:strRef>
          </c:tx>
          <c:spPr>
            <a:solidFill>
              <a:srgbClr val="FFC000"/>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1F-8D0F-4F77-A7E0-2E8AD2A70D34}"/>
                </c:ext>
              </c:extLst>
            </c:dLbl>
            <c:dLbl>
              <c:idx val="6"/>
              <c:delete val="1"/>
              <c:extLst>
                <c:ext xmlns:c15="http://schemas.microsoft.com/office/drawing/2012/chart" uri="{CE6537A1-D6FC-4f65-9D91-7224C49458BB}"/>
                <c:ext xmlns:c16="http://schemas.microsoft.com/office/drawing/2014/chart" uri="{C3380CC4-5D6E-409C-BE32-E72D297353CC}">
                  <c16:uniqueId val="{00000023-8D0F-4F77-A7E0-2E8AD2A70D34}"/>
                </c:ext>
              </c:extLst>
            </c:dLbl>
            <c:dLbl>
              <c:idx val="7"/>
              <c:delete val="1"/>
              <c:extLst>
                <c:ext xmlns:c15="http://schemas.microsoft.com/office/drawing/2012/chart" uri="{CE6537A1-D6FC-4f65-9D91-7224C49458BB}"/>
                <c:ext xmlns:c16="http://schemas.microsoft.com/office/drawing/2014/chart" uri="{C3380CC4-5D6E-409C-BE32-E72D297353CC}">
                  <c16:uniqueId val="{00000027-8D0F-4F77-A7E0-2E8AD2A70D34}"/>
                </c:ext>
              </c:extLst>
            </c:dLbl>
            <c:dLbl>
              <c:idx val="8"/>
              <c:delete val="1"/>
              <c:extLst>
                <c:ext xmlns:c15="http://schemas.microsoft.com/office/drawing/2012/chart" uri="{CE6537A1-D6FC-4f65-9D91-7224C49458BB}"/>
                <c:ext xmlns:c16="http://schemas.microsoft.com/office/drawing/2014/chart" uri="{C3380CC4-5D6E-409C-BE32-E72D297353CC}">
                  <c16:uniqueId val="{0000004C-8D0F-4F77-A7E0-2E8AD2A70D34}"/>
                </c:ext>
              </c:extLst>
            </c:dLbl>
            <c:dLbl>
              <c:idx val="9"/>
              <c:delete val="1"/>
              <c:extLst>
                <c:ext xmlns:c15="http://schemas.microsoft.com/office/drawing/2012/chart" uri="{CE6537A1-D6FC-4f65-9D91-7224C49458BB}"/>
                <c:ext xmlns:c16="http://schemas.microsoft.com/office/drawing/2014/chart" uri="{C3380CC4-5D6E-409C-BE32-E72D297353CC}">
                  <c16:uniqueId val="{0000004B-8D0F-4F77-A7E0-2E8AD2A70D34}"/>
                </c:ext>
              </c:extLst>
            </c:dLbl>
            <c:dLbl>
              <c:idx val="10"/>
              <c:delete val="1"/>
              <c:extLst>
                <c:ext xmlns:c15="http://schemas.microsoft.com/office/drawing/2012/chart" uri="{CE6537A1-D6FC-4f65-9D91-7224C49458BB}"/>
                <c:ext xmlns:c16="http://schemas.microsoft.com/office/drawing/2014/chart" uri="{C3380CC4-5D6E-409C-BE32-E72D297353CC}">
                  <c16:uniqueId val="{0000004A-8D0F-4F77-A7E0-2E8AD2A70D34}"/>
                </c:ext>
              </c:extLst>
            </c:dLbl>
            <c:dLbl>
              <c:idx val="11"/>
              <c:delete val="1"/>
              <c:extLst>
                <c:ext xmlns:c15="http://schemas.microsoft.com/office/drawing/2012/chart" uri="{CE6537A1-D6FC-4f65-9D91-7224C49458BB}"/>
                <c:ext xmlns:c16="http://schemas.microsoft.com/office/drawing/2014/chart" uri="{C3380CC4-5D6E-409C-BE32-E72D297353CC}">
                  <c16:uniqueId val="{00000049-8D0F-4F77-A7E0-2E8AD2A70D34}"/>
                </c:ext>
              </c:extLst>
            </c:dLbl>
            <c:dLbl>
              <c:idx val="12"/>
              <c:delete val="1"/>
              <c:extLst>
                <c:ext xmlns:c15="http://schemas.microsoft.com/office/drawing/2012/chart" uri="{CE6537A1-D6FC-4f65-9D91-7224C49458BB}"/>
                <c:ext xmlns:c16="http://schemas.microsoft.com/office/drawing/2014/chart" uri="{C3380CC4-5D6E-409C-BE32-E72D297353CC}">
                  <c16:uniqueId val="{00000048-8D0F-4F77-A7E0-2E8AD2A70D34}"/>
                </c:ext>
              </c:extLst>
            </c:dLbl>
            <c:dLbl>
              <c:idx val="13"/>
              <c:delete val="1"/>
              <c:extLst>
                <c:ext xmlns:c15="http://schemas.microsoft.com/office/drawing/2012/chart" uri="{CE6537A1-D6FC-4f65-9D91-7224C49458BB}"/>
                <c:ext xmlns:c16="http://schemas.microsoft.com/office/drawing/2014/chart" uri="{C3380CC4-5D6E-409C-BE32-E72D297353CC}">
                  <c16:uniqueId val="{00000047-8D0F-4F77-A7E0-2E8AD2A70D34}"/>
                </c:ext>
              </c:extLst>
            </c:dLbl>
            <c:dLbl>
              <c:idx val="14"/>
              <c:delete val="1"/>
              <c:extLst>
                <c:ext xmlns:c15="http://schemas.microsoft.com/office/drawing/2012/chart" uri="{CE6537A1-D6FC-4f65-9D91-7224C49458BB}"/>
                <c:ext xmlns:c16="http://schemas.microsoft.com/office/drawing/2014/chart" uri="{C3380CC4-5D6E-409C-BE32-E72D297353CC}">
                  <c16:uniqueId val="{00000046-8D0F-4F77-A7E0-2E8AD2A70D34}"/>
                </c:ext>
              </c:extLst>
            </c:dLbl>
            <c:dLbl>
              <c:idx val="15"/>
              <c:delete val="1"/>
              <c:extLst>
                <c:ext xmlns:c15="http://schemas.microsoft.com/office/drawing/2012/chart" uri="{CE6537A1-D6FC-4f65-9D91-7224C49458BB}"/>
                <c:ext xmlns:c16="http://schemas.microsoft.com/office/drawing/2014/chart" uri="{C3380CC4-5D6E-409C-BE32-E72D297353CC}">
                  <c16:uniqueId val="{0000003E-8D0F-4F77-A7E0-2E8AD2A70D34}"/>
                </c:ext>
              </c:extLst>
            </c:dLbl>
            <c:dLbl>
              <c:idx val="16"/>
              <c:delete val="1"/>
              <c:extLst>
                <c:ext xmlns:c15="http://schemas.microsoft.com/office/drawing/2012/chart" uri="{CE6537A1-D6FC-4f65-9D91-7224C49458BB}"/>
                <c:ext xmlns:c16="http://schemas.microsoft.com/office/drawing/2014/chart" uri="{C3380CC4-5D6E-409C-BE32-E72D297353CC}">
                  <c16:uniqueId val="{0000003F-8D0F-4F77-A7E0-2E8AD2A70D34}"/>
                </c:ext>
              </c:extLst>
            </c:dLbl>
            <c:dLbl>
              <c:idx val="17"/>
              <c:delete val="1"/>
              <c:extLst>
                <c:ext xmlns:c15="http://schemas.microsoft.com/office/drawing/2012/chart" uri="{CE6537A1-D6FC-4f65-9D91-7224C49458BB}"/>
                <c:ext xmlns:c16="http://schemas.microsoft.com/office/drawing/2014/chart" uri="{C3380CC4-5D6E-409C-BE32-E72D297353CC}">
                  <c16:uniqueId val="{00000040-8D0F-4F77-A7E0-2E8AD2A70D34}"/>
                </c:ext>
              </c:extLst>
            </c:dLbl>
            <c:dLbl>
              <c:idx val="18"/>
              <c:delete val="1"/>
              <c:extLst>
                <c:ext xmlns:c15="http://schemas.microsoft.com/office/drawing/2012/chart" uri="{CE6537A1-D6FC-4f65-9D91-7224C49458BB}"/>
                <c:ext xmlns:c16="http://schemas.microsoft.com/office/drawing/2014/chart" uri="{C3380CC4-5D6E-409C-BE32-E72D297353CC}">
                  <c16:uniqueId val="{0000006B-8D0F-4F77-A7E0-2E8AD2A70D34}"/>
                </c:ext>
              </c:extLst>
            </c:dLbl>
            <c:dLbl>
              <c:idx val="19"/>
              <c:delete val="1"/>
              <c:extLst>
                <c:ext xmlns:c15="http://schemas.microsoft.com/office/drawing/2012/chart" uri="{CE6537A1-D6FC-4f65-9D91-7224C49458BB}"/>
                <c:ext xmlns:c16="http://schemas.microsoft.com/office/drawing/2014/chart" uri="{C3380CC4-5D6E-409C-BE32-E72D297353CC}">
                  <c16:uniqueId val="{00000039-8D0F-4F77-A7E0-2E8AD2A70D34}"/>
                </c:ext>
              </c:extLst>
            </c:dLbl>
            <c:spPr>
              <a:noFill/>
              <a:ln>
                <a:noFill/>
              </a:ln>
              <a:effectLst/>
            </c:spPr>
            <c:txPr>
              <a:bodyPr wrap="square" lIns="38100" tIns="19050" rIns="38100" bIns="19050" anchor="ctr">
                <a:spAutoFit/>
              </a:bodyPr>
              <a:lstStyle/>
              <a:p>
                <a:pPr>
                  <a:defRPr sz="12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3'!$C$20:$AA$20</c:f>
              <c:numCache>
                <c:formatCode>#,##0</c:formatCode>
                <c:ptCount val="25"/>
                <c:pt idx="5">
                  <c:v>20394</c:v>
                </c:pt>
                <c:pt idx="6">
                  <c:v>262855</c:v>
                </c:pt>
                <c:pt idx="7">
                  <c:v>418767</c:v>
                </c:pt>
                <c:pt idx="8">
                  <c:v>463146</c:v>
                </c:pt>
                <c:pt idx="9">
                  <c:v>565274</c:v>
                </c:pt>
                <c:pt idx="10">
                  <c:v>810691</c:v>
                </c:pt>
                <c:pt idx="11">
                  <c:v>942598</c:v>
                </c:pt>
                <c:pt idx="12">
                  <c:v>1069835</c:v>
                </c:pt>
                <c:pt idx="13">
                  <c:v>1267875</c:v>
                </c:pt>
                <c:pt idx="14">
                  <c:v>1711149</c:v>
                </c:pt>
                <c:pt idx="15">
                  <c:v>2427529</c:v>
                </c:pt>
                <c:pt idx="16">
                  <c:v>3413366</c:v>
                </c:pt>
                <c:pt idx="17">
                  <c:v>4640246</c:v>
                </c:pt>
                <c:pt idx="18">
                  <c:v>6434214</c:v>
                </c:pt>
                <c:pt idx="19">
                  <c:v>9279174</c:v>
                </c:pt>
                <c:pt idx="20">
                  <c:v>13767488</c:v>
                </c:pt>
                <c:pt idx="21">
                  <c:v>21102403</c:v>
                </c:pt>
                <c:pt idx="22">
                  <c:v>29238762</c:v>
                </c:pt>
                <c:pt idx="23">
                  <c:v>38477319</c:v>
                </c:pt>
                <c:pt idx="24">
                  <c:v>50647347</c:v>
                </c:pt>
              </c:numCache>
            </c:numRef>
          </c:val>
          <c:extLst>
            <c:ext xmlns:c16="http://schemas.microsoft.com/office/drawing/2014/chart" uri="{C3380CC4-5D6E-409C-BE32-E72D297353CC}">
              <c16:uniqueId val="{0000000A-8D0F-4F77-A7E0-2E8AD2A70D34}"/>
            </c:ext>
          </c:extLst>
        </c:ser>
        <c:ser>
          <c:idx val="5"/>
          <c:order val="5"/>
          <c:tx>
            <c:strRef>
              <c:f>'Cuadro 3'!$B$30</c:f>
              <c:strCache>
                <c:ptCount val="1"/>
                <c:pt idx="0">
                  <c:v>Débito Directo (CDD)</c:v>
                </c:pt>
              </c:strCache>
            </c:strRef>
          </c:tx>
          <c:spPr>
            <a:solidFill>
              <a:srgbClr val="FF0000"/>
            </a:solidFill>
            <a:ln>
              <a:solidFill>
                <a:srgbClr val="FF0000"/>
              </a:solidFill>
            </a:ln>
          </c:spPr>
          <c:invertIfNegative val="0"/>
          <c:dLbls>
            <c:delete val="1"/>
          </c:dLbls>
          <c:cat>
            <c:numRef>
              <c:f>'Cuadro 3'!$C$6:$AA$6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 3'!$C$30:$AA$30</c:f>
              <c:numCache>
                <c:formatCode>#,##0</c:formatCode>
                <c:ptCount val="25"/>
                <c:pt idx="1">
                  <c:v>17</c:v>
                </c:pt>
                <c:pt idx="2">
                  <c:v>2005</c:v>
                </c:pt>
                <c:pt idx="3">
                  <c:v>9036</c:v>
                </c:pt>
                <c:pt idx="4">
                  <c:v>13579</c:v>
                </c:pt>
                <c:pt idx="5">
                  <c:v>14717</c:v>
                </c:pt>
                <c:pt idx="6">
                  <c:v>20719</c:v>
                </c:pt>
                <c:pt idx="7">
                  <c:v>36017</c:v>
                </c:pt>
                <c:pt idx="8">
                  <c:v>48278</c:v>
                </c:pt>
                <c:pt idx="9">
                  <c:v>63712</c:v>
                </c:pt>
                <c:pt idx="10">
                  <c:v>100404</c:v>
                </c:pt>
                <c:pt idx="11">
                  <c:v>114145</c:v>
                </c:pt>
                <c:pt idx="12">
                  <c:v>149009</c:v>
                </c:pt>
                <c:pt idx="13">
                  <c:v>192376</c:v>
                </c:pt>
                <c:pt idx="14">
                  <c:v>240729</c:v>
                </c:pt>
                <c:pt idx="15">
                  <c:v>288083</c:v>
                </c:pt>
                <c:pt idx="16">
                  <c:v>347867</c:v>
                </c:pt>
                <c:pt idx="17">
                  <c:v>449018</c:v>
                </c:pt>
                <c:pt idx="18">
                  <c:v>654934</c:v>
                </c:pt>
                <c:pt idx="19">
                  <c:v>865388</c:v>
                </c:pt>
                <c:pt idx="20">
                  <c:v>683142</c:v>
                </c:pt>
                <c:pt idx="21">
                  <c:v>722934</c:v>
                </c:pt>
                <c:pt idx="22">
                  <c:v>739508</c:v>
                </c:pt>
                <c:pt idx="23">
                  <c:v>867429</c:v>
                </c:pt>
                <c:pt idx="24">
                  <c:v>1165091</c:v>
                </c:pt>
              </c:numCache>
            </c:numRef>
          </c:val>
          <c:extLst>
            <c:ext xmlns:c16="http://schemas.microsoft.com/office/drawing/2014/chart" uri="{C3380CC4-5D6E-409C-BE32-E72D297353CC}">
              <c16:uniqueId val="{0000000B-8D0F-4F77-A7E0-2E8AD2A70D34}"/>
            </c:ext>
          </c:extLst>
        </c:ser>
        <c:dLbls>
          <c:showLegendKey val="0"/>
          <c:showVal val="1"/>
          <c:showCatName val="0"/>
          <c:showSerName val="0"/>
          <c:showPercent val="0"/>
          <c:showBubbleSize val="0"/>
        </c:dLbls>
        <c:gapWidth val="27"/>
        <c:gapDepth val="134"/>
        <c:shape val="box"/>
        <c:axId val="205521752"/>
        <c:axId val="205525672"/>
        <c:axId val="0"/>
        <c:extLst/>
      </c:bar3DChart>
      <c:catAx>
        <c:axId val="205521752"/>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5672"/>
        <c:crosses val="autoZero"/>
        <c:auto val="1"/>
        <c:lblAlgn val="ctr"/>
        <c:lblOffset val="100"/>
        <c:tickLblSkip val="2"/>
        <c:noMultiLvlLbl val="0"/>
      </c:catAx>
      <c:valAx>
        <c:axId val="205525672"/>
        <c:scaling>
          <c:orientation val="minMax"/>
        </c:scaling>
        <c:delete val="0"/>
        <c:axPos val="l"/>
        <c:majorGridlines>
          <c:spPr>
            <a:ln>
              <a:solidFill>
                <a:srgbClr val="00B0F0"/>
              </a:solidFill>
            </a:ln>
          </c:spPr>
        </c:majorGridlines>
        <c:title>
          <c:tx>
            <c:rich>
              <a:bodyPr rot="-5400000" vert="horz"/>
              <a:lstStyle/>
              <a:p>
                <a:pPr>
                  <a:defRPr/>
                </a:pPr>
                <a:r>
                  <a:rPr lang="es-CR"/>
                  <a:t>Millones de transacciones</a:t>
                </a:r>
              </a:p>
            </c:rich>
          </c:tx>
          <c:layout>
            <c:manualLayout>
              <c:xMode val="edge"/>
              <c:yMode val="edge"/>
              <c:x val="6.8777941218886108E-3"/>
              <c:y val="0.23617626428020042"/>
            </c:manualLayout>
          </c:layout>
          <c:overlay val="0"/>
        </c:title>
        <c:numFmt formatCode="#,##0" sourceLinked="0"/>
        <c:majorTickMark val="out"/>
        <c:minorTickMark val="none"/>
        <c:tickLblPos val="nextTo"/>
        <c:spPr>
          <a:ln>
            <a:noFill/>
          </a:ln>
        </c:spPr>
        <c:crossAx val="205521752"/>
        <c:crosses val="autoZero"/>
        <c:crossBetween val="between"/>
        <c:dispUnits>
          <c:builtInUnit val="millions"/>
        </c:dispUnits>
      </c:valAx>
    </c:plotArea>
    <c:legend>
      <c:legendPos val="b"/>
      <c:layout>
        <c:manualLayout>
          <c:xMode val="edge"/>
          <c:yMode val="edge"/>
          <c:x val="8.2504548949028075E-2"/>
          <c:y val="0.9016395569497081"/>
          <c:w val="0.89999996754807188"/>
          <c:h val="4.3168702571971307E-2"/>
        </c:manualLayout>
      </c:layout>
      <c:overlay val="0"/>
      <c:spPr>
        <a:ln>
          <a:noFill/>
        </a:ln>
      </c:spPr>
      <c:txPr>
        <a:bodyPr/>
        <a:lstStyle/>
        <a:p>
          <a:pPr>
            <a:defRPr sz="1400"/>
          </a:pPr>
          <a:endParaRPr lang="es-CR"/>
        </a:p>
      </c:txPr>
    </c:legend>
    <c:plotVisOnly val="1"/>
    <c:dispBlanksAs val="gap"/>
    <c:showDLblsOverMax val="0"/>
  </c:chart>
  <c:spPr>
    <a:ln>
      <a:solidFill>
        <a:sysClr val="windowText" lastClr="000000"/>
      </a:solidFill>
    </a:ln>
  </c:spPr>
  <c:txPr>
    <a:bodyPr/>
    <a:lstStyle/>
    <a:p>
      <a:pPr>
        <a:defRPr sz="16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view3D>
      <c:rotX val="0"/>
      <c:rotY val="0"/>
      <c:depthPercent val="70"/>
      <c:rAngAx val="1"/>
    </c:view3D>
    <c:floor>
      <c:thickness val="0"/>
    </c:floor>
    <c:sideWall>
      <c:thickness val="0"/>
    </c:sideWall>
    <c:backWall>
      <c:thickness val="0"/>
      <c:spPr>
        <a:noFill/>
      </c:spPr>
    </c:backWall>
    <c:plotArea>
      <c:layout>
        <c:manualLayout>
          <c:layoutTarget val="inner"/>
          <c:xMode val="edge"/>
          <c:yMode val="edge"/>
          <c:x val="7.0748615507459228E-2"/>
          <c:y val="0.17006795372267661"/>
          <c:w val="0.9278058835855445"/>
          <c:h val="0.65822581699883009"/>
        </c:manualLayout>
      </c:layout>
      <c:bar3DChart>
        <c:barDir val="col"/>
        <c:grouping val="stacked"/>
        <c:varyColors val="0"/>
        <c:ser>
          <c:idx val="0"/>
          <c:order val="0"/>
          <c:tx>
            <c:strRef>
              <c:f>'Cuadro 3'!$B$13</c:f>
              <c:strCache>
                <c:ptCount val="1"/>
                <c:pt idx="0">
                  <c:v>Cheques (CLC)</c:v>
                </c:pt>
              </c:strCache>
            </c:strRef>
          </c:tx>
          <c:spPr>
            <a:solidFill>
              <a:srgbClr val="0070C0"/>
            </a:solidFill>
            <a:ln>
              <a:solidFill>
                <a:srgbClr val="0070C0"/>
              </a:solidFill>
            </a:ln>
          </c:spPr>
          <c:invertIfNegative val="0"/>
          <c:dPt>
            <c:idx val="0"/>
            <c:invertIfNegative val="0"/>
            <c:bubble3D val="0"/>
            <c:extLst>
              <c:ext xmlns:c16="http://schemas.microsoft.com/office/drawing/2014/chart" uri="{C3380CC4-5D6E-409C-BE32-E72D297353CC}">
                <c16:uniqueId val="{00000000-38D0-4D96-9A35-7BE4A021C3F4}"/>
              </c:ext>
            </c:extLst>
          </c:dPt>
          <c:dLbls>
            <c:dLbl>
              <c:idx val="16"/>
              <c:delete val="1"/>
              <c:extLst>
                <c:ext xmlns:c15="http://schemas.microsoft.com/office/drawing/2012/chart" uri="{CE6537A1-D6FC-4f65-9D91-7224C49458BB}"/>
                <c:ext xmlns:c16="http://schemas.microsoft.com/office/drawing/2014/chart" uri="{C3380CC4-5D6E-409C-BE32-E72D297353CC}">
                  <c16:uniqueId val="{00000003-38D0-4D96-9A35-7BE4A021C3F4}"/>
                </c:ext>
              </c:extLst>
            </c:dLbl>
            <c:dLbl>
              <c:idx val="17"/>
              <c:delete val="1"/>
              <c:extLst>
                <c:ext xmlns:c15="http://schemas.microsoft.com/office/drawing/2012/chart" uri="{CE6537A1-D6FC-4f65-9D91-7224C49458BB}"/>
                <c:ext xmlns:c16="http://schemas.microsoft.com/office/drawing/2014/chart" uri="{C3380CC4-5D6E-409C-BE32-E72D297353CC}">
                  <c16:uniqueId val="{00000004-38D0-4D96-9A35-7BE4A021C3F4}"/>
                </c:ext>
              </c:extLst>
            </c:dLbl>
            <c:dLbl>
              <c:idx val="18"/>
              <c:delete val="1"/>
              <c:extLst>
                <c:ext xmlns:c15="http://schemas.microsoft.com/office/drawing/2012/chart" uri="{CE6537A1-D6FC-4f65-9D91-7224C49458BB}"/>
                <c:ext xmlns:c16="http://schemas.microsoft.com/office/drawing/2014/chart" uri="{C3380CC4-5D6E-409C-BE32-E72D297353CC}">
                  <c16:uniqueId val="{00000012-9E06-46DD-B85A-1AC39EF07438}"/>
                </c:ext>
              </c:extLst>
            </c:dLbl>
            <c:dLbl>
              <c:idx val="19"/>
              <c:delete val="1"/>
              <c:extLst>
                <c:ext xmlns:c15="http://schemas.microsoft.com/office/drawing/2012/chart" uri="{CE6537A1-D6FC-4f65-9D91-7224C49458BB}"/>
                <c:ext xmlns:c16="http://schemas.microsoft.com/office/drawing/2014/chart" uri="{C3380CC4-5D6E-409C-BE32-E72D297353CC}">
                  <c16:uniqueId val="{00000011-9E06-46DD-B85A-1AC39EF07438}"/>
                </c:ext>
              </c:extLst>
            </c:dLbl>
            <c:dLbl>
              <c:idx val="20"/>
              <c:delete val="1"/>
              <c:extLst>
                <c:ext xmlns:c15="http://schemas.microsoft.com/office/drawing/2012/chart" uri="{CE6537A1-D6FC-4f65-9D91-7224C49458BB}"/>
                <c:ext xmlns:c16="http://schemas.microsoft.com/office/drawing/2014/chart" uri="{C3380CC4-5D6E-409C-BE32-E72D297353CC}">
                  <c16:uniqueId val="{00000010-9E06-46DD-B85A-1AC39EF07438}"/>
                </c:ext>
              </c:extLst>
            </c:dLbl>
            <c:dLbl>
              <c:idx val="21"/>
              <c:delete val="1"/>
              <c:extLst>
                <c:ext xmlns:c15="http://schemas.microsoft.com/office/drawing/2012/chart" uri="{CE6537A1-D6FC-4f65-9D91-7224C49458BB}"/>
                <c:ext xmlns:c16="http://schemas.microsoft.com/office/drawing/2014/chart" uri="{C3380CC4-5D6E-409C-BE32-E72D297353CC}">
                  <c16:uniqueId val="{0000000F-9E06-46DD-B85A-1AC39EF07438}"/>
                </c:ext>
              </c:extLst>
            </c:dLbl>
            <c:dLbl>
              <c:idx val="22"/>
              <c:delete val="1"/>
              <c:extLst>
                <c:ext xmlns:c15="http://schemas.microsoft.com/office/drawing/2012/chart" uri="{CE6537A1-D6FC-4f65-9D91-7224C49458BB}"/>
                <c:ext xmlns:c16="http://schemas.microsoft.com/office/drawing/2014/chart" uri="{C3380CC4-5D6E-409C-BE32-E72D297353CC}">
                  <c16:uniqueId val="{0000000E-9E06-46DD-B85A-1AC39EF07438}"/>
                </c:ext>
              </c:extLst>
            </c:dLbl>
            <c:dLbl>
              <c:idx val="23"/>
              <c:delete val="1"/>
              <c:extLst>
                <c:ext xmlns:c15="http://schemas.microsoft.com/office/drawing/2012/chart" uri="{CE6537A1-D6FC-4f65-9D91-7224C49458BB}"/>
                <c:ext xmlns:c16="http://schemas.microsoft.com/office/drawing/2014/chart" uri="{C3380CC4-5D6E-409C-BE32-E72D297353CC}">
                  <c16:uniqueId val="{00000001-AF5A-4FC8-8289-10D77D0BD4C8}"/>
                </c:ext>
              </c:extLst>
            </c:dLbl>
            <c:numFmt formatCode="#,##0.0" sourceLinked="0"/>
            <c:spPr>
              <a:noFill/>
              <a:ln>
                <a:noFill/>
              </a:ln>
              <a:effectLst/>
            </c:spPr>
            <c:txPr>
              <a:bodyPr wrap="square" lIns="38100" tIns="19050" rIns="38100" bIns="19050" anchor="ctr">
                <a:spAutoFit/>
              </a:bodyPr>
              <a:lstStyle/>
              <a:p>
                <a:pPr>
                  <a:defRPr sz="1400">
                    <a:solidFill>
                      <a:schemeClr val="bg1"/>
                    </a:solidFil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3'!$C$13:$Z$13</c:f>
              <c:numCache>
                <c:formatCode>#,##0</c:formatCode>
                <c:ptCount val="24"/>
                <c:pt idx="0">
                  <c:v>11806724</c:v>
                </c:pt>
                <c:pt idx="1">
                  <c:v>11600968</c:v>
                </c:pt>
                <c:pt idx="2">
                  <c:v>11299590</c:v>
                </c:pt>
                <c:pt idx="3">
                  <c:v>10884615</c:v>
                </c:pt>
                <c:pt idx="4">
                  <c:v>10901727</c:v>
                </c:pt>
                <c:pt idx="5">
                  <c:v>10316116</c:v>
                </c:pt>
                <c:pt idx="6">
                  <c:v>10016035</c:v>
                </c:pt>
                <c:pt idx="7">
                  <c:v>9945875</c:v>
                </c:pt>
                <c:pt idx="8">
                  <c:v>9060523</c:v>
                </c:pt>
                <c:pt idx="9">
                  <c:v>7374168</c:v>
                </c:pt>
                <c:pt idx="10">
                  <c:v>6504279</c:v>
                </c:pt>
                <c:pt idx="11">
                  <c:v>5842285</c:v>
                </c:pt>
                <c:pt idx="12">
                  <c:v>5160732</c:v>
                </c:pt>
                <c:pt idx="13">
                  <c:v>4660440</c:v>
                </c:pt>
                <c:pt idx="14">
                  <c:v>4329458</c:v>
                </c:pt>
                <c:pt idx="15">
                  <c:v>4164455</c:v>
                </c:pt>
                <c:pt idx="16">
                  <c:v>3593022</c:v>
                </c:pt>
                <c:pt idx="17">
                  <c:v>2776663</c:v>
                </c:pt>
                <c:pt idx="18">
                  <c:v>1576800</c:v>
                </c:pt>
                <c:pt idx="19">
                  <c:v>1183988</c:v>
                </c:pt>
                <c:pt idx="20">
                  <c:v>768490</c:v>
                </c:pt>
                <c:pt idx="21">
                  <c:v>525160</c:v>
                </c:pt>
                <c:pt idx="22">
                  <c:v>392857</c:v>
                </c:pt>
                <c:pt idx="23">
                  <c:v>350290</c:v>
                </c:pt>
              </c:numCache>
            </c:numRef>
          </c:val>
          <c:extLst>
            <c:ext xmlns:c16="http://schemas.microsoft.com/office/drawing/2014/chart" uri="{C3380CC4-5D6E-409C-BE32-E72D297353CC}">
              <c16:uniqueId val="{00000006-38D0-4D96-9A35-7BE4A021C3F4}"/>
            </c:ext>
          </c:extLst>
        </c:ser>
        <c:ser>
          <c:idx val="1"/>
          <c:order val="1"/>
          <c:tx>
            <c:strRef>
              <c:f>'Cuadro 3'!$B$9</c:f>
              <c:strCache>
                <c:ptCount val="1"/>
                <c:pt idx="0">
                  <c:v>Crédito Directo (CCD)</c:v>
                </c:pt>
              </c:strCache>
            </c:strRef>
          </c:tx>
          <c:spPr>
            <a:solidFill>
              <a:srgbClr val="00B050"/>
            </a:solidFill>
            <a:ln>
              <a:solidFill>
                <a:srgbClr val="00B050"/>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9E06-46DD-B85A-1AC39EF07438}"/>
                </c:ext>
              </c:extLst>
            </c:dLbl>
            <c:dLbl>
              <c:idx val="2"/>
              <c:delete val="1"/>
              <c:extLst>
                <c:ext xmlns:c15="http://schemas.microsoft.com/office/drawing/2012/chart" uri="{CE6537A1-D6FC-4f65-9D91-7224C49458BB}"/>
                <c:ext xmlns:c16="http://schemas.microsoft.com/office/drawing/2014/chart" uri="{C3380CC4-5D6E-409C-BE32-E72D297353CC}">
                  <c16:uniqueId val="{0000000D-9E06-46DD-B85A-1AC39EF07438}"/>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3'!$C$9:$AA$9</c:f>
              <c:numCache>
                <c:formatCode>#,##0</c:formatCode>
                <c:ptCount val="25"/>
                <c:pt idx="1">
                  <c:v>2423643</c:v>
                </c:pt>
                <c:pt idx="2">
                  <c:v>4084742</c:v>
                </c:pt>
                <c:pt idx="3">
                  <c:v>5690463</c:v>
                </c:pt>
                <c:pt idx="4">
                  <c:v>5429790</c:v>
                </c:pt>
                <c:pt idx="5">
                  <c:v>5218009</c:v>
                </c:pt>
                <c:pt idx="6">
                  <c:v>6015034</c:v>
                </c:pt>
                <c:pt idx="7">
                  <c:v>6340152</c:v>
                </c:pt>
                <c:pt idx="8">
                  <c:v>5812810</c:v>
                </c:pt>
                <c:pt idx="9">
                  <c:v>7356500</c:v>
                </c:pt>
                <c:pt idx="10">
                  <c:v>8731474</c:v>
                </c:pt>
                <c:pt idx="11">
                  <c:v>9655368</c:v>
                </c:pt>
                <c:pt idx="12">
                  <c:v>11055528</c:v>
                </c:pt>
                <c:pt idx="13">
                  <c:v>13529045</c:v>
                </c:pt>
                <c:pt idx="14">
                  <c:v>15410368</c:v>
                </c:pt>
                <c:pt idx="15">
                  <c:v>17529311</c:v>
                </c:pt>
                <c:pt idx="16">
                  <c:v>19544416</c:v>
                </c:pt>
                <c:pt idx="17">
                  <c:v>21792365</c:v>
                </c:pt>
                <c:pt idx="18">
                  <c:v>24001396</c:v>
                </c:pt>
                <c:pt idx="19">
                  <c:v>25622892</c:v>
                </c:pt>
                <c:pt idx="20">
                  <c:v>28459202</c:v>
                </c:pt>
                <c:pt idx="21">
                  <c:v>28439837</c:v>
                </c:pt>
                <c:pt idx="22">
                  <c:v>32721624</c:v>
                </c:pt>
                <c:pt idx="23">
                  <c:v>35144788</c:v>
                </c:pt>
                <c:pt idx="24">
                  <c:v>36975401</c:v>
                </c:pt>
              </c:numCache>
            </c:numRef>
          </c:val>
          <c:extLst>
            <c:ext xmlns:c16="http://schemas.microsoft.com/office/drawing/2014/chart" uri="{C3380CC4-5D6E-409C-BE32-E72D297353CC}">
              <c16:uniqueId val="{0000000E-38D0-4D96-9A35-7BE4A021C3F4}"/>
            </c:ext>
          </c:extLst>
        </c:ser>
        <c:ser>
          <c:idx val="2"/>
          <c:order val="2"/>
          <c:tx>
            <c:strRef>
              <c:f>'Cuadro 3'!$B$16</c:f>
              <c:strCache>
                <c:ptCount val="1"/>
                <c:pt idx="0">
                  <c:v>Pagos Inmediatos (PIN)</c:v>
                </c:pt>
              </c:strCache>
            </c:strRef>
          </c:tx>
          <c:spPr>
            <a:solidFill>
              <a:srgbClr val="FFE18B">
                <a:lumMod val="75000"/>
              </a:srgbClr>
            </a:solidFill>
            <a:ln>
              <a:solidFill>
                <a:srgbClr val="FFE18B">
                  <a:lumMod val="75000"/>
                </a:srgbClr>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9E06-46DD-B85A-1AC39EF07438}"/>
                </c:ext>
              </c:extLst>
            </c:dLbl>
            <c:dLbl>
              <c:idx val="1"/>
              <c:delete val="1"/>
              <c:extLst>
                <c:ext xmlns:c15="http://schemas.microsoft.com/office/drawing/2012/chart" uri="{CE6537A1-D6FC-4f65-9D91-7224C49458BB}"/>
                <c:ext xmlns:c16="http://schemas.microsoft.com/office/drawing/2014/chart" uri="{C3380CC4-5D6E-409C-BE32-E72D297353CC}">
                  <c16:uniqueId val="{00000005-9E06-46DD-B85A-1AC39EF07438}"/>
                </c:ext>
              </c:extLst>
            </c:dLbl>
            <c:dLbl>
              <c:idx val="2"/>
              <c:delete val="1"/>
              <c:extLst>
                <c:ext xmlns:c15="http://schemas.microsoft.com/office/drawing/2012/chart" uri="{CE6537A1-D6FC-4f65-9D91-7224C49458BB}"/>
                <c:ext xmlns:c16="http://schemas.microsoft.com/office/drawing/2014/chart" uri="{C3380CC4-5D6E-409C-BE32-E72D297353CC}">
                  <c16:uniqueId val="{00000007-9E06-46DD-B85A-1AC39EF07438}"/>
                </c:ext>
              </c:extLst>
            </c:dLbl>
            <c:dLbl>
              <c:idx val="3"/>
              <c:delete val="1"/>
              <c:extLst>
                <c:ext xmlns:c15="http://schemas.microsoft.com/office/drawing/2012/chart" uri="{CE6537A1-D6FC-4f65-9D91-7224C49458BB}"/>
                <c:ext xmlns:c16="http://schemas.microsoft.com/office/drawing/2014/chart" uri="{C3380CC4-5D6E-409C-BE32-E72D297353CC}">
                  <c16:uniqueId val="{00000013-9E06-46DD-B85A-1AC39EF07438}"/>
                </c:ext>
              </c:extLst>
            </c:dLbl>
            <c:dLbl>
              <c:idx val="4"/>
              <c:delete val="1"/>
              <c:extLst>
                <c:ext xmlns:c15="http://schemas.microsoft.com/office/drawing/2012/chart" uri="{CE6537A1-D6FC-4f65-9D91-7224C49458BB}"/>
                <c:ext xmlns:c16="http://schemas.microsoft.com/office/drawing/2014/chart" uri="{C3380CC4-5D6E-409C-BE32-E72D297353CC}">
                  <c16:uniqueId val="{00000014-9E06-46DD-B85A-1AC39EF07438}"/>
                </c:ext>
              </c:extLst>
            </c:dLbl>
            <c:dLbl>
              <c:idx val="5"/>
              <c:delete val="1"/>
              <c:extLst>
                <c:ext xmlns:c15="http://schemas.microsoft.com/office/drawing/2012/chart" uri="{CE6537A1-D6FC-4f65-9D91-7224C49458BB}"/>
                <c:ext xmlns:c16="http://schemas.microsoft.com/office/drawing/2014/chart" uri="{C3380CC4-5D6E-409C-BE32-E72D297353CC}">
                  <c16:uniqueId val="{00000016-9E06-46DD-B85A-1AC39EF07438}"/>
                </c:ext>
              </c:extLst>
            </c:dLbl>
            <c:dLbl>
              <c:idx val="6"/>
              <c:delete val="1"/>
              <c:extLst>
                <c:ext xmlns:c15="http://schemas.microsoft.com/office/drawing/2012/chart" uri="{CE6537A1-D6FC-4f65-9D91-7224C49458BB}"/>
                <c:ext xmlns:c16="http://schemas.microsoft.com/office/drawing/2014/chart" uri="{C3380CC4-5D6E-409C-BE32-E72D297353CC}">
                  <c16:uniqueId val="{00000018-9E06-46DD-B85A-1AC39EF07438}"/>
                </c:ext>
              </c:extLst>
            </c:dLbl>
            <c:dLbl>
              <c:idx val="7"/>
              <c:delete val="1"/>
              <c:extLst>
                <c:ext xmlns:c15="http://schemas.microsoft.com/office/drawing/2012/chart" uri="{CE6537A1-D6FC-4f65-9D91-7224C49458BB}"/>
                <c:ext xmlns:c16="http://schemas.microsoft.com/office/drawing/2014/chart" uri="{C3380CC4-5D6E-409C-BE32-E72D297353CC}">
                  <c16:uniqueId val="{0000001A-9E06-46DD-B85A-1AC39EF07438}"/>
                </c:ext>
              </c:extLst>
            </c:dLbl>
            <c:dLbl>
              <c:idx val="8"/>
              <c:delete val="1"/>
              <c:extLst>
                <c:ext xmlns:c15="http://schemas.microsoft.com/office/drawing/2012/chart" uri="{CE6537A1-D6FC-4f65-9D91-7224C49458BB}"/>
                <c:ext xmlns:c16="http://schemas.microsoft.com/office/drawing/2014/chart" uri="{C3380CC4-5D6E-409C-BE32-E72D297353CC}">
                  <c16:uniqueId val="{0000001D-9E06-46DD-B85A-1AC39EF07438}"/>
                </c:ext>
              </c:extLst>
            </c:dLbl>
            <c:dLbl>
              <c:idx val="9"/>
              <c:delete val="1"/>
              <c:extLst>
                <c:ext xmlns:c15="http://schemas.microsoft.com/office/drawing/2012/chart" uri="{CE6537A1-D6FC-4f65-9D91-7224C49458BB}"/>
                <c:ext xmlns:c16="http://schemas.microsoft.com/office/drawing/2014/chart" uri="{C3380CC4-5D6E-409C-BE32-E72D297353CC}">
                  <c16:uniqueId val="{00000020-9E06-46DD-B85A-1AC39EF07438}"/>
                </c:ext>
              </c:extLst>
            </c:dLbl>
            <c:dLbl>
              <c:idx val="10"/>
              <c:delete val="1"/>
              <c:extLst>
                <c:ext xmlns:c15="http://schemas.microsoft.com/office/drawing/2012/chart" uri="{CE6537A1-D6FC-4f65-9D91-7224C49458BB}"/>
                <c:ext xmlns:c16="http://schemas.microsoft.com/office/drawing/2014/chart" uri="{C3380CC4-5D6E-409C-BE32-E72D297353CC}">
                  <c16:uniqueId val="{00000023-9E06-46DD-B85A-1AC39EF07438}"/>
                </c:ext>
              </c:extLst>
            </c:dLbl>
            <c:dLbl>
              <c:idx val="11"/>
              <c:delete val="1"/>
              <c:extLst>
                <c:ext xmlns:c15="http://schemas.microsoft.com/office/drawing/2012/chart" uri="{CE6537A1-D6FC-4f65-9D91-7224C49458BB}"/>
                <c:ext xmlns:c16="http://schemas.microsoft.com/office/drawing/2014/chart" uri="{C3380CC4-5D6E-409C-BE32-E72D297353CC}">
                  <c16:uniqueId val="{00000024-9E06-46DD-B85A-1AC39EF07438}"/>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3'!$C$16:$AA$16</c:f>
              <c:numCache>
                <c:formatCode>#,##0</c:formatCode>
                <c:ptCount val="25"/>
                <c:pt idx="0">
                  <c:v>3232</c:v>
                </c:pt>
                <c:pt idx="1">
                  <c:v>30992</c:v>
                </c:pt>
                <c:pt idx="2">
                  <c:v>52874</c:v>
                </c:pt>
                <c:pt idx="3">
                  <c:v>68511</c:v>
                </c:pt>
                <c:pt idx="4">
                  <c:v>78493</c:v>
                </c:pt>
                <c:pt idx="5">
                  <c:v>101385</c:v>
                </c:pt>
                <c:pt idx="6">
                  <c:v>153462</c:v>
                </c:pt>
                <c:pt idx="7">
                  <c:v>523576</c:v>
                </c:pt>
                <c:pt idx="8">
                  <c:v>892550</c:v>
                </c:pt>
                <c:pt idx="9">
                  <c:v>1379996</c:v>
                </c:pt>
                <c:pt idx="10">
                  <c:v>2092747</c:v>
                </c:pt>
                <c:pt idx="11">
                  <c:v>3836866</c:v>
                </c:pt>
                <c:pt idx="12">
                  <c:v>5172401</c:v>
                </c:pt>
                <c:pt idx="13">
                  <c:v>6375820</c:v>
                </c:pt>
                <c:pt idx="14">
                  <c:v>7428084</c:v>
                </c:pt>
                <c:pt idx="15">
                  <c:v>8701920</c:v>
                </c:pt>
                <c:pt idx="16">
                  <c:v>10600370</c:v>
                </c:pt>
                <c:pt idx="17">
                  <c:v>12186343</c:v>
                </c:pt>
                <c:pt idx="18">
                  <c:v>14228435</c:v>
                </c:pt>
                <c:pt idx="19">
                  <c:v>16246431</c:v>
                </c:pt>
                <c:pt idx="20">
                  <c:v>18023259</c:v>
                </c:pt>
                <c:pt idx="21">
                  <c:v>18677609</c:v>
                </c:pt>
                <c:pt idx="22">
                  <c:v>19649111</c:v>
                </c:pt>
                <c:pt idx="23">
                  <c:v>21688374</c:v>
                </c:pt>
                <c:pt idx="24">
                  <c:v>24469969</c:v>
                </c:pt>
              </c:numCache>
            </c:numRef>
          </c:val>
          <c:extLst>
            <c:ext xmlns:c16="http://schemas.microsoft.com/office/drawing/2014/chart" uri="{C3380CC4-5D6E-409C-BE32-E72D297353CC}">
              <c16:uniqueId val="{00000016-38D0-4D96-9A35-7BE4A021C3F4}"/>
            </c:ext>
          </c:extLst>
        </c:ser>
        <c:ser>
          <c:idx val="3"/>
          <c:order val="3"/>
          <c:tx>
            <c:strRef>
              <c:f>'Cuadro 3'!$B$20</c:f>
              <c:strCache>
                <c:ptCount val="1"/>
                <c:pt idx="0">
                  <c:v>Débitos Inmediatos (DTR)</c:v>
                </c:pt>
              </c:strCache>
            </c:strRef>
          </c:tx>
          <c:spPr>
            <a:solidFill>
              <a:srgbClr val="FEAA5E">
                <a:lumMod val="75000"/>
              </a:srgbClr>
            </a:solidFill>
            <a:ln>
              <a:solidFill>
                <a:srgbClr val="FEAA5E">
                  <a:lumMod val="75000"/>
                </a:srgbClr>
              </a:solidFill>
            </a:ln>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15-9E06-46DD-B85A-1AC39EF07438}"/>
                </c:ext>
              </c:extLst>
            </c:dLbl>
            <c:dLbl>
              <c:idx val="6"/>
              <c:delete val="1"/>
              <c:extLst>
                <c:ext xmlns:c15="http://schemas.microsoft.com/office/drawing/2012/chart" uri="{CE6537A1-D6FC-4f65-9D91-7224C49458BB}"/>
                <c:ext xmlns:c16="http://schemas.microsoft.com/office/drawing/2014/chart" uri="{C3380CC4-5D6E-409C-BE32-E72D297353CC}">
                  <c16:uniqueId val="{00000017-9E06-46DD-B85A-1AC39EF07438}"/>
                </c:ext>
              </c:extLst>
            </c:dLbl>
            <c:dLbl>
              <c:idx val="7"/>
              <c:delete val="1"/>
              <c:extLst>
                <c:ext xmlns:c15="http://schemas.microsoft.com/office/drawing/2012/chart" uri="{CE6537A1-D6FC-4f65-9D91-7224C49458BB}"/>
                <c:ext xmlns:c16="http://schemas.microsoft.com/office/drawing/2014/chart" uri="{C3380CC4-5D6E-409C-BE32-E72D297353CC}">
                  <c16:uniqueId val="{00000019-9E06-46DD-B85A-1AC39EF07438}"/>
                </c:ext>
              </c:extLst>
            </c:dLbl>
            <c:dLbl>
              <c:idx val="8"/>
              <c:delete val="1"/>
              <c:extLst>
                <c:ext xmlns:c15="http://schemas.microsoft.com/office/drawing/2012/chart" uri="{CE6537A1-D6FC-4f65-9D91-7224C49458BB}"/>
                <c:ext xmlns:c16="http://schemas.microsoft.com/office/drawing/2014/chart" uri="{C3380CC4-5D6E-409C-BE32-E72D297353CC}">
                  <c16:uniqueId val="{0000001C-9E06-46DD-B85A-1AC39EF07438}"/>
                </c:ext>
              </c:extLst>
            </c:dLbl>
            <c:dLbl>
              <c:idx val="9"/>
              <c:delete val="1"/>
              <c:extLst>
                <c:ext xmlns:c15="http://schemas.microsoft.com/office/drawing/2012/chart" uri="{CE6537A1-D6FC-4f65-9D91-7224C49458BB}"/>
                <c:ext xmlns:c16="http://schemas.microsoft.com/office/drawing/2014/chart" uri="{C3380CC4-5D6E-409C-BE32-E72D297353CC}">
                  <c16:uniqueId val="{0000001F-9E06-46DD-B85A-1AC39EF07438}"/>
                </c:ext>
              </c:extLst>
            </c:dLbl>
            <c:dLbl>
              <c:idx val="10"/>
              <c:delete val="1"/>
              <c:extLst>
                <c:ext xmlns:c15="http://schemas.microsoft.com/office/drawing/2012/chart" uri="{CE6537A1-D6FC-4f65-9D91-7224C49458BB}"/>
                <c:ext xmlns:c16="http://schemas.microsoft.com/office/drawing/2014/chart" uri="{C3380CC4-5D6E-409C-BE32-E72D297353CC}">
                  <c16:uniqueId val="{00000022-9E06-46DD-B85A-1AC39EF07438}"/>
                </c:ext>
              </c:extLst>
            </c:dLbl>
            <c:dLbl>
              <c:idx val="11"/>
              <c:delete val="1"/>
              <c:extLst>
                <c:ext xmlns:c15="http://schemas.microsoft.com/office/drawing/2012/chart" uri="{CE6537A1-D6FC-4f65-9D91-7224C49458BB}"/>
                <c:ext xmlns:c16="http://schemas.microsoft.com/office/drawing/2014/chart" uri="{C3380CC4-5D6E-409C-BE32-E72D297353CC}">
                  <c16:uniqueId val="{00000026-9E06-46DD-B85A-1AC39EF07438}"/>
                </c:ext>
              </c:extLst>
            </c:dLbl>
            <c:dLbl>
              <c:idx val="12"/>
              <c:delete val="1"/>
              <c:extLst>
                <c:ext xmlns:c15="http://schemas.microsoft.com/office/drawing/2012/chart" uri="{CE6537A1-D6FC-4f65-9D91-7224C49458BB}"/>
                <c:ext xmlns:c16="http://schemas.microsoft.com/office/drawing/2014/chart" uri="{C3380CC4-5D6E-409C-BE32-E72D297353CC}">
                  <c16:uniqueId val="{00000028-9E06-46DD-B85A-1AC39EF07438}"/>
                </c:ext>
              </c:extLst>
            </c:dLbl>
            <c:dLbl>
              <c:idx val="13"/>
              <c:delete val="1"/>
              <c:extLst>
                <c:ext xmlns:c15="http://schemas.microsoft.com/office/drawing/2012/chart" uri="{CE6537A1-D6FC-4f65-9D91-7224C49458BB}"/>
                <c:ext xmlns:c16="http://schemas.microsoft.com/office/drawing/2014/chart" uri="{C3380CC4-5D6E-409C-BE32-E72D297353CC}">
                  <c16:uniqueId val="{0000002A-9E06-46DD-B85A-1AC39EF07438}"/>
                </c:ext>
              </c:extLst>
            </c:dLbl>
            <c:dLbl>
              <c:idx val="14"/>
              <c:delete val="1"/>
              <c:extLst>
                <c:ext xmlns:c15="http://schemas.microsoft.com/office/drawing/2012/chart" uri="{CE6537A1-D6FC-4f65-9D91-7224C49458BB}"/>
                <c:ext xmlns:c16="http://schemas.microsoft.com/office/drawing/2014/chart" uri="{C3380CC4-5D6E-409C-BE32-E72D297353CC}">
                  <c16:uniqueId val="{0000002C-9E06-46DD-B85A-1AC39EF07438}"/>
                </c:ext>
              </c:extLst>
            </c:dLbl>
            <c:dLbl>
              <c:idx val="15"/>
              <c:delete val="1"/>
              <c:extLst>
                <c:ext xmlns:c15="http://schemas.microsoft.com/office/drawing/2012/chart" uri="{CE6537A1-D6FC-4f65-9D91-7224C49458BB}"/>
                <c:ext xmlns:c16="http://schemas.microsoft.com/office/drawing/2014/chart" uri="{C3380CC4-5D6E-409C-BE32-E72D297353CC}">
                  <c16:uniqueId val="{00000018-38D0-4D96-9A35-7BE4A021C3F4}"/>
                </c:ext>
              </c:extLst>
            </c:dLbl>
            <c:dLbl>
              <c:idx val="16"/>
              <c:delete val="1"/>
              <c:extLst>
                <c:ext xmlns:c15="http://schemas.microsoft.com/office/drawing/2012/chart" uri="{CE6537A1-D6FC-4f65-9D91-7224C49458BB}"/>
                <c:ext xmlns:c16="http://schemas.microsoft.com/office/drawing/2014/chart" uri="{C3380CC4-5D6E-409C-BE32-E72D297353CC}">
                  <c16:uniqueId val="{00000019-38D0-4D96-9A35-7BE4A021C3F4}"/>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3'!$C$20:$AA$20</c:f>
              <c:numCache>
                <c:formatCode>#,##0</c:formatCode>
                <c:ptCount val="25"/>
                <c:pt idx="5">
                  <c:v>20394</c:v>
                </c:pt>
                <c:pt idx="6">
                  <c:v>262855</c:v>
                </c:pt>
                <c:pt idx="7">
                  <c:v>418767</c:v>
                </c:pt>
                <c:pt idx="8">
                  <c:v>463146</c:v>
                </c:pt>
                <c:pt idx="9">
                  <c:v>565274</c:v>
                </c:pt>
                <c:pt idx="10">
                  <c:v>810691</c:v>
                </c:pt>
                <c:pt idx="11">
                  <c:v>942598</c:v>
                </c:pt>
                <c:pt idx="12">
                  <c:v>1069835</c:v>
                </c:pt>
                <c:pt idx="13">
                  <c:v>1267875</c:v>
                </c:pt>
                <c:pt idx="14">
                  <c:v>1711149</c:v>
                </c:pt>
                <c:pt idx="15">
                  <c:v>2427529</c:v>
                </c:pt>
                <c:pt idx="16">
                  <c:v>3413366</c:v>
                </c:pt>
                <c:pt idx="17">
                  <c:v>4640246</c:v>
                </c:pt>
                <c:pt idx="18">
                  <c:v>6434214</c:v>
                </c:pt>
                <c:pt idx="19">
                  <c:v>9279174</c:v>
                </c:pt>
                <c:pt idx="20">
                  <c:v>13767488</c:v>
                </c:pt>
                <c:pt idx="21">
                  <c:v>21102403</c:v>
                </c:pt>
                <c:pt idx="22">
                  <c:v>29238762</c:v>
                </c:pt>
                <c:pt idx="23">
                  <c:v>38477319</c:v>
                </c:pt>
                <c:pt idx="24">
                  <c:v>50647347</c:v>
                </c:pt>
              </c:numCache>
            </c:numRef>
          </c:val>
          <c:extLst>
            <c:ext xmlns:c16="http://schemas.microsoft.com/office/drawing/2014/chart" uri="{C3380CC4-5D6E-409C-BE32-E72D297353CC}">
              <c16:uniqueId val="{0000001E-38D0-4D96-9A35-7BE4A021C3F4}"/>
            </c:ext>
          </c:extLst>
        </c:ser>
        <c:ser>
          <c:idx val="4"/>
          <c:order val="5"/>
          <c:tx>
            <c:strRef>
              <c:f>'Cuadro 3'!$B$30</c:f>
              <c:strCache>
                <c:ptCount val="1"/>
                <c:pt idx="0">
                  <c:v>Débito Directo (CDD)</c:v>
                </c:pt>
              </c:strCache>
            </c:strRef>
          </c:tx>
          <c:spPr>
            <a:solidFill>
              <a:srgbClr val="FF0000"/>
            </a:solidFill>
            <a:ln>
              <a:solidFill>
                <a:srgbClr val="FF0000"/>
              </a:solidFill>
            </a:ln>
          </c:spPr>
          <c:invertIfNegative val="0"/>
          <c:dLbls>
            <c:delete val="1"/>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3'!$C$30:$AA$30</c:f>
              <c:numCache>
                <c:formatCode>#,##0</c:formatCode>
                <c:ptCount val="25"/>
                <c:pt idx="1">
                  <c:v>17</c:v>
                </c:pt>
                <c:pt idx="2">
                  <c:v>2005</c:v>
                </c:pt>
                <c:pt idx="3">
                  <c:v>9036</c:v>
                </c:pt>
                <c:pt idx="4">
                  <c:v>13579</c:v>
                </c:pt>
                <c:pt idx="5">
                  <c:v>14717</c:v>
                </c:pt>
                <c:pt idx="6">
                  <c:v>20719</c:v>
                </c:pt>
                <c:pt idx="7">
                  <c:v>36017</c:v>
                </c:pt>
                <c:pt idx="8">
                  <c:v>48278</c:v>
                </c:pt>
                <c:pt idx="9">
                  <c:v>63712</c:v>
                </c:pt>
                <c:pt idx="10">
                  <c:v>100404</c:v>
                </c:pt>
                <c:pt idx="11">
                  <c:v>114145</c:v>
                </c:pt>
                <c:pt idx="12">
                  <c:v>149009</c:v>
                </c:pt>
                <c:pt idx="13">
                  <c:v>192376</c:v>
                </c:pt>
                <c:pt idx="14">
                  <c:v>240729</c:v>
                </c:pt>
                <c:pt idx="15">
                  <c:v>288083</c:v>
                </c:pt>
                <c:pt idx="16">
                  <c:v>347867</c:v>
                </c:pt>
                <c:pt idx="17">
                  <c:v>449018</c:v>
                </c:pt>
                <c:pt idx="18">
                  <c:v>654934</c:v>
                </c:pt>
                <c:pt idx="19">
                  <c:v>865388</c:v>
                </c:pt>
                <c:pt idx="20">
                  <c:v>683142</c:v>
                </c:pt>
                <c:pt idx="21">
                  <c:v>722934</c:v>
                </c:pt>
                <c:pt idx="22">
                  <c:v>739508</c:v>
                </c:pt>
                <c:pt idx="23">
                  <c:v>867429</c:v>
                </c:pt>
                <c:pt idx="24">
                  <c:v>1165091</c:v>
                </c:pt>
              </c:numCache>
            </c:numRef>
          </c:val>
          <c:extLst>
            <c:ext xmlns:c16="http://schemas.microsoft.com/office/drawing/2014/chart" uri="{C3380CC4-5D6E-409C-BE32-E72D297353CC}">
              <c16:uniqueId val="{0000001F-38D0-4D96-9A35-7BE4A021C3F4}"/>
            </c:ext>
          </c:extLst>
        </c:ser>
        <c:dLbls>
          <c:showLegendKey val="0"/>
          <c:showVal val="1"/>
          <c:showCatName val="0"/>
          <c:showSerName val="0"/>
          <c:showPercent val="0"/>
          <c:showBubbleSize val="0"/>
        </c:dLbls>
        <c:gapWidth val="27"/>
        <c:gapDepth val="134"/>
        <c:shape val="box"/>
        <c:axId val="205521752"/>
        <c:axId val="205525672"/>
        <c:axId val="0"/>
        <c:extLst>
          <c:ext xmlns:c15="http://schemas.microsoft.com/office/drawing/2012/chart" uri="{02D57815-91ED-43cb-92C2-25804820EDAC}">
            <c15:filteredBarSeries>
              <c15:ser>
                <c:idx val="5"/>
                <c:order val="4"/>
                <c:tx>
                  <c:v>Sinpe móvil (interbancario)</c:v>
                </c:tx>
                <c:spPr>
                  <a:solidFill>
                    <a:srgbClr val="FEAA5E">
                      <a:lumMod val="75000"/>
                    </a:srgbClr>
                  </a:solidFill>
                  <a:ln>
                    <a:no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'Cuadro 4'!$C$6:$AA$7</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extLst>
                      <c:ext uri="{02D57815-91ED-43cb-92C2-25804820EDAC}">
                        <c15:formulaRef>
                          <c15:sqref>'Cuadro 3'!#REF!</c15:sqref>
                        </c15:formulaRef>
                      </c:ext>
                    </c:extLst>
                    <c:numCache>
                      <c:formatCode>General</c:formatCode>
                      <c:ptCount val="1"/>
                      <c:pt idx="0">
                        <c:v>1</c:v>
                      </c:pt>
                    </c:numCache>
                  </c:numRef>
                </c:val>
                <c:extLst>
                  <c:ext xmlns:c16="http://schemas.microsoft.com/office/drawing/2014/chart" uri="{C3380CC4-5D6E-409C-BE32-E72D297353CC}">
                    <c16:uniqueId val="{00000022-38D0-4D96-9A35-7BE4A021C3F4}"/>
                  </c:ext>
                </c:extLst>
              </c15:ser>
            </c15:filteredBarSeries>
          </c:ext>
        </c:extLst>
      </c:bar3DChart>
      <c:catAx>
        <c:axId val="205521752"/>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205525672"/>
        <c:crosses val="autoZero"/>
        <c:auto val="1"/>
        <c:lblAlgn val="ctr"/>
        <c:lblOffset val="100"/>
        <c:noMultiLvlLbl val="0"/>
      </c:catAx>
      <c:valAx>
        <c:axId val="205525672"/>
        <c:scaling>
          <c:orientation val="minMax"/>
          <c:min val="0"/>
        </c:scaling>
        <c:delete val="0"/>
        <c:axPos val="l"/>
        <c:majorGridlines>
          <c:spPr>
            <a:ln>
              <a:solidFill>
                <a:sysClr val="window" lastClr="FFFFFF">
                  <a:lumMod val="75000"/>
                </a:sysClr>
              </a:solidFill>
            </a:ln>
          </c:spPr>
        </c:majorGridlines>
        <c:title>
          <c:tx>
            <c:rich>
              <a:bodyPr rot="-5400000" vert="horz"/>
              <a:lstStyle/>
              <a:p>
                <a:pPr>
                  <a:defRPr/>
                </a:pPr>
                <a:r>
                  <a:rPr lang="es-CR"/>
                  <a:t>Millones de transacciones</a:t>
                </a:r>
              </a:p>
            </c:rich>
          </c:tx>
          <c:layout>
            <c:manualLayout>
              <c:xMode val="edge"/>
              <c:yMode val="edge"/>
              <c:x val="6.8777941218886108E-3"/>
              <c:y val="0.23617626428020042"/>
            </c:manualLayout>
          </c:layout>
          <c:overlay val="0"/>
        </c:title>
        <c:numFmt formatCode="#,##0" sourceLinked="0"/>
        <c:majorTickMark val="out"/>
        <c:minorTickMark val="none"/>
        <c:tickLblPos val="nextTo"/>
        <c:spPr>
          <a:ln>
            <a:noFill/>
          </a:ln>
        </c:spPr>
        <c:crossAx val="205521752"/>
        <c:crosses val="autoZero"/>
        <c:crossBetween val="between"/>
        <c:majorUnit val="10000000"/>
        <c:dispUnits>
          <c:builtInUnit val="millions"/>
        </c:dispUnits>
      </c:valAx>
    </c:plotArea>
    <c:legend>
      <c:legendPos val="b"/>
      <c:layout>
        <c:manualLayout>
          <c:xMode val="edge"/>
          <c:yMode val="edge"/>
          <c:x val="9.2126907213521389E-2"/>
          <c:y val="0.87770721951391462"/>
          <c:w val="0.8639254708546048"/>
          <c:h val="7.2965550965209056E-2"/>
        </c:manualLayout>
      </c:layout>
      <c:overlay val="0"/>
      <c:spPr>
        <a:ln>
          <a:noFill/>
        </a:ln>
      </c:spPr>
      <c:txPr>
        <a:bodyPr/>
        <a:lstStyle/>
        <a:p>
          <a:pPr>
            <a:defRPr sz="1200"/>
          </a:pPr>
          <a:endParaRPr lang="es-CR"/>
        </a:p>
      </c:txPr>
    </c:legend>
    <c:plotVisOnly val="1"/>
    <c:dispBlanksAs val="gap"/>
    <c:showDLblsOverMax val="0"/>
  </c:chart>
  <c:spPr>
    <a:ln>
      <a:solidFill>
        <a:sysClr val="windowText" lastClr="000000"/>
      </a:solidFill>
    </a:ln>
  </c:spPr>
  <c:txPr>
    <a:bodyPr/>
    <a:lstStyle/>
    <a:p>
      <a:pPr>
        <a:defRPr sz="16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438960226736872E-2"/>
          <c:y val="0.16503292779018744"/>
          <c:w val="0.92234044533347881"/>
          <c:h val="0.66100159277492232"/>
        </c:manualLayout>
      </c:layout>
      <c:barChart>
        <c:barDir val="col"/>
        <c:grouping val="stacked"/>
        <c:varyColors val="0"/>
        <c:ser>
          <c:idx val="1"/>
          <c:order val="0"/>
          <c:tx>
            <c:strRef>
              <c:f>'Cuadro 4'!$B$73</c:f>
              <c:strCache>
                <c:ptCount val="1"/>
                <c:pt idx="0">
                  <c:v>Colones</c:v>
                </c:pt>
              </c:strCache>
            </c:strRef>
          </c:tx>
          <c:spPr>
            <a:solidFill>
              <a:srgbClr val="0070C0"/>
            </a:solidFill>
            <a:ln>
              <a:solidFill>
                <a:srgbClr val="0070C0"/>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1242-4F6E-AF09-3DA91A1B6B8E}"/>
                </c:ext>
              </c:extLst>
            </c:dLbl>
            <c:dLbl>
              <c:idx val="1"/>
              <c:delete val="1"/>
              <c:extLst>
                <c:ext xmlns:c15="http://schemas.microsoft.com/office/drawing/2012/chart" uri="{CE6537A1-D6FC-4f65-9D91-7224C49458BB}"/>
                <c:ext xmlns:c16="http://schemas.microsoft.com/office/drawing/2014/chart" uri="{C3380CC4-5D6E-409C-BE32-E72D297353CC}">
                  <c16:uniqueId val="{00000009-1242-4F6E-AF09-3DA91A1B6B8E}"/>
                </c:ext>
              </c:extLst>
            </c:dLbl>
            <c:dLbl>
              <c:idx val="2"/>
              <c:delete val="1"/>
              <c:extLst>
                <c:ext xmlns:c15="http://schemas.microsoft.com/office/drawing/2012/chart" uri="{CE6537A1-D6FC-4f65-9D91-7224C49458BB}"/>
                <c:ext xmlns:c16="http://schemas.microsoft.com/office/drawing/2014/chart" uri="{C3380CC4-5D6E-409C-BE32-E72D297353CC}">
                  <c16:uniqueId val="{0000000B-1242-4F6E-AF09-3DA91A1B6B8E}"/>
                </c:ext>
              </c:extLst>
            </c:dLbl>
            <c:dLbl>
              <c:idx val="3"/>
              <c:delete val="1"/>
              <c:extLst>
                <c:ext xmlns:c15="http://schemas.microsoft.com/office/drawing/2012/chart" uri="{CE6537A1-D6FC-4f65-9D91-7224C49458BB}"/>
                <c:ext xmlns:c16="http://schemas.microsoft.com/office/drawing/2014/chart" uri="{C3380CC4-5D6E-409C-BE32-E72D297353CC}">
                  <c16:uniqueId val="{0000000D-1242-4F6E-AF09-3DA91A1B6B8E}"/>
                </c:ext>
              </c:extLst>
            </c:dLbl>
            <c:dLbl>
              <c:idx val="4"/>
              <c:delete val="1"/>
              <c:extLst>
                <c:ext xmlns:c15="http://schemas.microsoft.com/office/drawing/2012/chart" uri="{CE6537A1-D6FC-4f65-9D91-7224C49458BB}"/>
                <c:ext xmlns:c16="http://schemas.microsoft.com/office/drawing/2014/chart" uri="{C3380CC4-5D6E-409C-BE32-E72D297353CC}">
                  <c16:uniqueId val="{0000000F-1242-4F6E-AF09-3DA91A1B6B8E}"/>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4'!$C$73:$AA$73</c:f>
              <c:numCache>
                <c:formatCode>#\ ##0.0</c:formatCode>
                <c:ptCount val="25"/>
                <c:pt idx="0">
                  <c:v>0</c:v>
                </c:pt>
                <c:pt idx="1">
                  <c:v>0</c:v>
                </c:pt>
                <c:pt idx="2">
                  <c:v>0</c:v>
                </c:pt>
                <c:pt idx="3">
                  <c:v>0</c:v>
                </c:pt>
                <c:pt idx="4">
                  <c:v>0</c:v>
                </c:pt>
                <c:pt idx="5">
                  <c:v>0</c:v>
                </c:pt>
                <c:pt idx="6">
                  <c:v>0</c:v>
                </c:pt>
                <c:pt idx="7">
                  <c:v>0</c:v>
                </c:pt>
                <c:pt idx="8">
                  <c:v>106704.33624833816</c:v>
                </c:pt>
                <c:pt idx="9">
                  <c:v>91512.333763667339</c:v>
                </c:pt>
                <c:pt idx="10">
                  <c:v>115340.58221095396</c:v>
                </c:pt>
                <c:pt idx="11">
                  <c:v>150632.20323729151</c:v>
                </c:pt>
                <c:pt idx="12">
                  <c:v>160916.33002462387</c:v>
                </c:pt>
                <c:pt idx="13">
                  <c:v>190683.17144503223</c:v>
                </c:pt>
                <c:pt idx="14">
                  <c:v>192190.66011285159</c:v>
                </c:pt>
                <c:pt idx="15">
                  <c:v>227955.85961057027</c:v>
                </c:pt>
                <c:pt idx="16">
                  <c:v>240255.61065833276</c:v>
                </c:pt>
                <c:pt idx="17">
                  <c:v>249079.10565549415</c:v>
                </c:pt>
                <c:pt idx="18">
                  <c:v>280329.65130613942</c:v>
                </c:pt>
                <c:pt idx="19">
                  <c:v>307790.7616606754</c:v>
                </c:pt>
                <c:pt idx="20">
                  <c:v>533154.60444704362</c:v>
                </c:pt>
                <c:pt idx="21">
                  <c:v>495453.47669349483</c:v>
                </c:pt>
                <c:pt idx="22">
                  <c:v>511275.50275575387</c:v>
                </c:pt>
                <c:pt idx="23">
                  <c:v>583063.95316506911</c:v>
                </c:pt>
                <c:pt idx="24">
                  <c:v>741734.20284037513</c:v>
                </c:pt>
              </c:numCache>
            </c:numRef>
          </c:val>
          <c:extLst>
            <c:ext xmlns:c16="http://schemas.microsoft.com/office/drawing/2014/chart" uri="{C3380CC4-5D6E-409C-BE32-E72D297353CC}">
              <c16:uniqueId val="{00000004-1242-4F6E-AF09-3DA91A1B6B8E}"/>
            </c:ext>
          </c:extLst>
        </c:ser>
        <c:ser>
          <c:idx val="2"/>
          <c:order val="1"/>
          <c:tx>
            <c:strRef>
              <c:f>'Cuadro 4'!$B$74</c:f>
              <c:strCache>
                <c:ptCount val="1"/>
                <c:pt idx="0">
                  <c:v>Dólares</c:v>
                </c:pt>
              </c:strCache>
            </c:strRef>
          </c:tx>
          <c:spPr>
            <a:solidFill>
              <a:srgbClr val="00B050"/>
            </a:solidFill>
            <a:ln>
              <a:solidFill>
                <a:srgbClr val="00B050"/>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1242-4F6E-AF09-3DA91A1B6B8E}"/>
                </c:ext>
              </c:extLst>
            </c:dLbl>
            <c:dLbl>
              <c:idx val="1"/>
              <c:delete val="1"/>
              <c:extLst>
                <c:ext xmlns:c15="http://schemas.microsoft.com/office/drawing/2012/chart" uri="{CE6537A1-D6FC-4f65-9D91-7224C49458BB}"/>
                <c:ext xmlns:c16="http://schemas.microsoft.com/office/drawing/2014/chart" uri="{C3380CC4-5D6E-409C-BE32-E72D297353CC}">
                  <c16:uniqueId val="{00000008-1242-4F6E-AF09-3DA91A1B6B8E}"/>
                </c:ext>
              </c:extLst>
            </c:dLbl>
            <c:dLbl>
              <c:idx val="2"/>
              <c:delete val="1"/>
              <c:extLst>
                <c:ext xmlns:c15="http://schemas.microsoft.com/office/drawing/2012/chart" uri="{CE6537A1-D6FC-4f65-9D91-7224C49458BB}"/>
                <c:ext xmlns:c16="http://schemas.microsoft.com/office/drawing/2014/chart" uri="{C3380CC4-5D6E-409C-BE32-E72D297353CC}">
                  <c16:uniqueId val="{0000000A-1242-4F6E-AF09-3DA91A1B6B8E}"/>
                </c:ext>
              </c:extLst>
            </c:dLbl>
            <c:dLbl>
              <c:idx val="3"/>
              <c:delete val="1"/>
              <c:extLst>
                <c:ext xmlns:c15="http://schemas.microsoft.com/office/drawing/2012/chart" uri="{CE6537A1-D6FC-4f65-9D91-7224C49458BB}"/>
                <c:ext xmlns:c16="http://schemas.microsoft.com/office/drawing/2014/chart" uri="{C3380CC4-5D6E-409C-BE32-E72D297353CC}">
                  <c16:uniqueId val="{0000000C-1242-4F6E-AF09-3DA91A1B6B8E}"/>
                </c:ext>
              </c:extLst>
            </c:dLbl>
            <c:dLbl>
              <c:idx val="4"/>
              <c:delete val="1"/>
              <c:extLst>
                <c:ext xmlns:c15="http://schemas.microsoft.com/office/drawing/2012/chart" uri="{CE6537A1-D6FC-4f65-9D91-7224C49458BB}"/>
                <c:ext xmlns:c16="http://schemas.microsoft.com/office/drawing/2014/chart" uri="{C3380CC4-5D6E-409C-BE32-E72D297353CC}">
                  <c16:uniqueId val="{0000000E-1242-4F6E-AF09-3DA91A1B6B8E}"/>
                </c:ext>
              </c:extLst>
            </c:dLbl>
            <c:dLbl>
              <c:idx val="5"/>
              <c:delete val="1"/>
              <c:extLst>
                <c:ext xmlns:c15="http://schemas.microsoft.com/office/drawing/2012/chart" uri="{CE6537A1-D6FC-4f65-9D91-7224C49458BB}"/>
                <c:ext xmlns:c16="http://schemas.microsoft.com/office/drawing/2014/chart" uri="{C3380CC4-5D6E-409C-BE32-E72D297353CC}">
                  <c16:uniqueId val="{00000010-1242-4F6E-AF09-3DA91A1B6B8E}"/>
                </c:ext>
              </c:extLst>
            </c:dLbl>
            <c:dLbl>
              <c:idx val="6"/>
              <c:delete val="1"/>
              <c:extLst>
                <c:ext xmlns:c15="http://schemas.microsoft.com/office/drawing/2012/chart" uri="{CE6537A1-D6FC-4f65-9D91-7224C49458BB}"/>
                <c:ext xmlns:c16="http://schemas.microsoft.com/office/drawing/2014/chart" uri="{C3380CC4-5D6E-409C-BE32-E72D297353CC}">
                  <c16:uniqueId val="{00000011-1242-4F6E-AF09-3DA91A1B6B8E}"/>
                </c:ext>
              </c:extLst>
            </c:dLbl>
            <c:dLbl>
              <c:idx val="7"/>
              <c:delete val="1"/>
              <c:extLst>
                <c:ext xmlns:c15="http://schemas.microsoft.com/office/drawing/2012/chart" uri="{CE6537A1-D6FC-4f65-9D91-7224C49458BB}"/>
                <c:ext xmlns:c16="http://schemas.microsoft.com/office/drawing/2014/chart" uri="{C3380CC4-5D6E-409C-BE32-E72D297353CC}">
                  <c16:uniqueId val="{00000012-1242-4F6E-AF09-3DA91A1B6B8E}"/>
                </c:ext>
              </c:extLst>
            </c:dLbl>
            <c:dLbl>
              <c:idx val="8"/>
              <c:delete val="1"/>
              <c:extLst>
                <c:ext xmlns:c15="http://schemas.microsoft.com/office/drawing/2012/chart" uri="{CE6537A1-D6FC-4f65-9D91-7224C49458BB}"/>
                <c:ext xmlns:c16="http://schemas.microsoft.com/office/drawing/2014/chart" uri="{C3380CC4-5D6E-409C-BE32-E72D297353CC}">
                  <c16:uniqueId val="{00000013-1242-4F6E-AF09-3DA91A1B6B8E}"/>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4'!$C$74:$AA$74</c:f>
              <c:numCache>
                <c:formatCode>#\ ##0.0</c:formatCode>
                <c:ptCount val="25"/>
                <c:pt idx="0">
                  <c:v>5219.6801569063118</c:v>
                </c:pt>
                <c:pt idx="1">
                  <c:v>6883.6769256199705</c:v>
                </c:pt>
                <c:pt idx="2">
                  <c:v>7746.5517173384305</c:v>
                </c:pt>
                <c:pt idx="3">
                  <c:v>9355.5747047861405</c:v>
                </c:pt>
                <c:pt idx="4">
                  <c:v>12362.973363713103</c:v>
                </c:pt>
                <c:pt idx="5">
                  <c:v>13752.048754403198</c:v>
                </c:pt>
                <c:pt idx="6">
                  <c:v>16169.293625549355</c:v>
                </c:pt>
                <c:pt idx="7">
                  <c:v>21145.98295337554</c:v>
                </c:pt>
                <c:pt idx="8">
                  <c:v>25887.359238795525</c:v>
                </c:pt>
                <c:pt idx="9">
                  <c:v>27387.009818041803</c:v>
                </c:pt>
                <c:pt idx="10">
                  <c:v>31240.647450637662</c:v>
                </c:pt>
                <c:pt idx="11">
                  <c:v>34485.108025640453</c:v>
                </c:pt>
                <c:pt idx="12">
                  <c:v>41575.609528628695</c:v>
                </c:pt>
                <c:pt idx="13">
                  <c:v>42148.03669084303</c:v>
                </c:pt>
                <c:pt idx="14">
                  <c:v>48563.197875784885</c:v>
                </c:pt>
                <c:pt idx="15">
                  <c:v>49951.535146039045</c:v>
                </c:pt>
                <c:pt idx="16">
                  <c:v>54820.134713953572</c:v>
                </c:pt>
                <c:pt idx="17">
                  <c:v>71522.28395610259</c:v>
                </c:pt>
                <c:pt idx="18">
                  <c:v>75358.751267220534</c:v>
                </c:pt>
                <c:pt idx="19">
                  <c:v>69876.52842645385</c:v>
                </c:pt>
                <c:pt idx="20">
                  <c:v>57248.386551928466</c:v>
                </c:pt>
                <c:pt idx="21">
                  <c:v>69635.847465573912</c:v>
                </c:pt>
                <c:pt idx="22">
                  <c:v>82380.889483951425</c:v>
                </c:pt>
                <c:pt idx="23">
                  <c:v>77780.678069957998</c:v>
                </c:pt>
                <c:pt idx="24">
                  <c:v>81704.38205685142</c:v>
                </c:pt>
              </c:numCache>
            </c:numRef>
          </c:val>
          <c:extLst>
            <c:ext xmlns:c16="http://schemas.microsoft.com/office/drawing/2014/chart" uri="{C3380CC4-5D6E-409C-BE32-E72D297353CC}">
              <c16:uniqueId val="{00000005-1242-4F6E-AF09-3DA91A1B6B8E}"/>
            </c:ext>
          </c:extLst>
        </c:ser>
        <c:ser>
          <c:idx val="0"/>
          <c:order val="2"/>
          <c:tx>
            <c:v>Euros</c:v>
          </c:tx>
          <c:spPr>
            <a:solidFill>
              <a:schemeClr val="accent2">
                <a:lumMod val="75000"/>
              </a:schemeClr>
            </a:solidFill>
            <a:ln>
              <a:solidFill>
                <a:srgbClr val="FFC000"/>
              </a:solidFill>
            </a:ln>
            <a:effectLst/>
          </c:spPr>
          <c:invertIfNegative val="0"/>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4'!$C$75:$Z$75</c:f>
              <c:numCache>
                <c:formatCode>#\ ##0.0</c:formatCode>
                <c:ptCount val="24"/>
                <c:pt idx="0">
                  <c:v>0</c:v>
                </c:pt>
                <c:pt idx="1">
                  <c:v>0</c:v>
                </c:pt>
                <c:pt idx="2">
                  <c:v>0</c:v>
                </c:pt>
                <c:pt idx="3">
                  <c:v>0</c:v>
                </c:pt>
                <c:pt idx="4">
                  <c:v>0</c:v>
                </c:pt>
                <c:pt idx="5">
                  <c:v>3.5764292183110724</c:v>
                </c:pt>
                <c:pt idx="6">
                  <c:v>5.9801756428198054</c:v>
                </c:pt>
                <c:pt idx="7">
                  <c:v>9.448449668032417</c:v>
                </c:pt>
                <c:pt idx="8">
                  <c:v>234.32418789473132</c:v>
                </c:pt>
                <c:pt idx="9">
                  <c:v>109.77256570200167</c:v>
                </c:pt>
                <c:pt idx="10">
                  <c:v>16.49748660961</c:v>
                </c:pt>
                <c:pt idx="11">
                  <c:v>27.15152602625</c:v>
                </c:pt>
                <c:pt idx="12">
                  <c:v>20.91120867183</c:v>
                </c:pt>
                <c:pt idx="13">
                  <c:v>20.541533496286</c:v>
                </c:pt>
                <c:pt idx="14">
                  <c:v>15.886734018159002</c:v>
                </c:pt>
                <c:pt idx="15">
                  <c:v>35.725747645381098</c:v>
                </c:pt>
                <c:pt idx="16">
                  <c:v>13.913320776281699</c:v>
                </c:pt>
                <c:pt idx="17">
                  <c:v>29.984642422847106</c:v>
                </c:pt>
                <c:pt idx="18">
                  <c:v>25.499466836010605</c:v>
                </c:pt>
                <c:pt idx="19">
                  <c:v>11.836913530309502</c:v>
                </c:pt>
                <c:pt idx="20">
                  <c:v>11.745119548289001</c:v>
                </c:pt>
                <c:pt idx="21">
                  <c:v>17.7554472373481</c:v>
                </c:pt>
                <c:pt idx="22">
                  <c:v>23.482064432403998</c:v>
                </c:pt>
                <c:pt idx="23">
                  <c:v>18.099906254653298</c:v>
                </c:pt>
              </c:numCache>
            </c:numRef>
          </c:val>
          <c:extLst>
            <c:ext xmlns:c16="http://schemas.microsoft.com/office/drawing/2014/chart" uri="{C3380CC4-5D6E-409C-BE32-E72D297353CC}">
              <c16:uniqueId val="{00000002-1242-4F6E-AF09-3DA91A1B6B8E}"/>
            </c:ext>
          </c:extLst>
        </c:ser>
        <c:ser>
          <c:idx val="3"/>
          <c:order val="3"/>
          <c:tx>
            <c:strRef>
              <c:f>'Cuadro 4'!$B$76</c:f>
              <c:strCache>
                <c:ptCount val="1"/>
                <c:pt idx="0">
                  <c:v>Unidades de desarrollo</c:v>
                </c:pt>
              </c:strCache>
            </c:strRef>
          </c:tx>
          <c:spPr>
            <a:solidFill>
              <a:srgbClr val="FF0000"/>
            </a:solidFill>
            <a:ln>
              <a:solidFill>
                <a:srgbClr val="FF0000"/>
              </a:solidFill>
            </a:ln>
            <a:effectLst/>
          </c:spPr>
          <c:invertIfNegative val="0"/>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4'!$C$76:$AA$76</c:f>
              <c:numCache>
                <c:formatCode>#\ ##0.0</c:formatCode>
                <c:ptCount val="25"/>
                <c:pt idx="0">
                  <c:v>849.51248285328552</c:v>
                </c:pt>
                <c:pt idx="1">
                  <c:v>144.16722794567229</c:v>
                </c:pt>
                <c:pt idx="2">
                  <c:v>78.968813731997457</c:v>
                </c:pt>
                <c:pt idx="3">
                  <c:v>69.405629947061627</c:v>
                </c:pt>
                <c:pt idx="4">
                  <c:v>120.38564210865232</c:v>
                </c:pt>
                <c:pt idx="5">
                  <c:v>305.84682133055276</c:v>
                </c:pt>
                <c:pt idx="6">
                  <c:v>256.97152835764149</c:v>
                </c:pt>
                <c:pt idx="7">
                  <c:v>265.70214635391011</c:v>
                </c:pt>
                <c:pt idx="8">
                  <c:v>306.84780481873781</c:v>
                </c:pt>
                <c:pt idx="9">
                  <c:v>140.53010203249525</c:v>
                </c:pt>
                <c:pt idx="10">
                  <c:v>186.74194996345045</c:v>
                </c:pt>
                <c:pt idx="11">
                  <c:v>718.65007159188633</c:v>
                </c:pt>
                <c:pt idx="12">
                  <c:v>138.6804349563281</c:v>
                </c:pt>
                <c:pt idx="13">
                  <c:v>448.20721956053649</c:v>
                </c:pt>
                <c:pt idx="14">
                  <c:v>109.37823764142763</c:v>
                </c:pt>
                <c:pt idx="15">
                  <c:v>160.61650628322269</c:v>
                </c:pt>
                <c:pt idx="16">
                  <c:v>210.82710624241088</c:v>
                </c:pt>
                <c:pt idx="17">
                  <c:v>90.889859157793325</c:v>
                </c:pt>
                <c:pt idx="18">
                  <c:v>21.196153746328882</c:v>
                </c:pt>
                <c:pt idx="19">
                  <c:v>10.132986864393153</c:v>
                </c:pt>
                <c:pt idx="20">
                  <c:v>3.997384426626402</c:v>
                </c:pt>
                <c:pt idx="21">
                  <c:v>236.45020495862741</c:v>
                </c:pt>
                <c:pt idx="22">
                  <c:v>70.542823313314599</c:v>
                </c:pt>
                <c:pt idx="23">
                  <c:v>0.98628363495000004</c:v>
                </c:pt>
                <c:pt idx="24">
                  <c:v>1.2899380292</c:v>
                </c:pt>
              </c:numCache>
            </c:numRef>
          </c:val>
          <c:extLst>
            <c:ext xmlns:c16="http://schemas.microsoft.com/office/drawing/2014/chart" uri="{C3380CC4-5D6E-409C-BE32-E72D297353CC}">
              <c16:uniqueId val="{00000003-1242-4F6E-AF09-3DA91A1B6B8E}"/>
            </c:ext>
          </c:extLst>
        </c:ser>
        <c:dLbls>
          <c:showLegendKey val="0"/>
          <c:showVal val="0"/>
          <c:showCatName val="0"/>
          <c:showSerName val="0"/>
          <c:showPercent val="0"/>
          <c:showBubbleSize val="0"/>
        </c:dLbls>
        <c:gapWidth val="20"/>
        <c:overlap val="100"/>
        <c:axId val="488303880"/>
        <c:axId val="488301528"/>
      </c:barChart>
      <c:catAx>
        <c:axId val="48830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488301528"/>
        <c:crosses val="autoZero"/>
        <c:auto val="1"/>
        <c:lblAlgn val="ctr"/>
        <c:lblOffset val="100"/>
        <c:noMultiLvlLbl val="0"/>
      </c:catAx>
      <c:valAx>
        <c:axId val="4883015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r>
                  <a:rPr lang="es-CR"/>
                  <a:t>Billones de colones</a:t>
                </a:r>
              </a:p>
            </c:rich>
          </c:tx>
          <c:layout>
            <c:manualLayout>
              <c:xMode val="edge"/>
              <c:yMode val="edge"/>
              <c:x val="1.8744821476921823E-2"/>
              <c:y val="0.33467090781082681"/>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crossAx val="488303880"/>
        <c:crosses val="autoZero"/>
        <c:crossBetween val="between"/>
        <c:dispUnits>
          <c:builtInUnit val="thousands"/>
        </c:dispUnits>
      </c:valAx>
      <c:spPr>
        <a:noFill/>
        <a:ln>
          <a:noFill/>
        </a:ln>
        <a:effectLst/>
      </c:spPr>
    </c:plotArea>
    <c:legend>
      <c:legendPos val="b"/>
      <c:layout>
        <c:manualLayout>
          <c:xMode val="edge"/>
          <c:yMode val="edge"/>
          <c:x val="0.32952425669510454"/>
          <c:y val="0.9019872921669837"/>
          <c:w val="0.34095142400580963"/>
          <c:h val="4.343050048652819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a:solidFill>
            <a:schemeClr val="tx1"/>
          </a:solidFill>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view3D>
      <c:rotX val="0"/>
      <c:rotY val="0"/>
      <c:depthPercent val="70"/>
      <c:rAngAx val="1"/>
    </c:view3D>
    <c:floor>
      <c:thickness val="0"/>
    </c:floor>
    <c:sideWall>
      <c:thickness val="0"/>
      <c:spPr>
        <a:noFill/>
        <a:ln>
          <a:noFill/>
        </a:ln>
      </c:spPr>
    </c:sideWall>
    <c:backWall>
      <c:thickness val="0"/>
      <c:spPr>
        <a:noFill/>
        <a:ln>
          <a:noFill/>
        </a:ln>
      </c:spPr>
    </c:backWall>
    <c:plotArea>
      <c:layout>
        <c:manualLayout>
          <c:layoutTarget val="inner"/>
          <c:xMode val="edge"/>
          <c:yMode val="edge"/>
          <c:x val="7.8983504576858279E-2"/>
          <c:y val="0.14123192836189591"/>
          <c:w val="0.91410424529900747"/>
          <c:h val="0.69924026555504104"/>
        </c:manualLayout>
      </c:layout>
      <c:bar3DChart>
        <c:barDir val="col"/>
        <c:grouping val="stacked"/>
        <c:varyColors val="0"/>
        <c:ser>
          <c:idx val="0"/>
          <c:order val="0"/>
          <c:tx>
            <c:strRef>
              <c:f>'Cuadro 4'!$B$14</c:f>
              <c:strCache>
                <c:ptCount val="1"/>
                <c:pt idx="0">
                  <c:v>Cheques (CLC)</c:v>
                </c:pt>
              </c:strCache>
            </c:strRef>
          </c:tx>
          <c:spPr>
            <a:solidFill>
              <a:srgbClr val="0070C0"/>
            </a:solidFill>
            <a:ln>
              <a:solidFill>
                <a:srgbClr val="0070C0"/>
              </a:solidFill>
            </a:ln>
          </c:spPr>
          <c:invertIfNegative val="0"/>
          <c:dPt>
            <c:idx val="0"/>
            <c:invertIfNegative val="0"/>
            <c:bubble3D val="0"/>
            <c:extLst>
              <c:ext xmlns:c16="http://schemas.microsoft.com/office/drawing/2014/chart" uri="{C3380CC4-5D6E-409C-BE32-E72D297353CC}">
                <c16:uniqueId val="{00000000-EFC7-4A96-8580-33D1D2DCBA97}"/>
              </c:ext>
            </c:extLst>
          </c:dPt>
          <c:dLbls>
            <c:dLbl>
              <c:idx val="16"/>
              <c:delete val="1"/>
              <c:extLst>
                <c:ext xmlns:c15="http://schemas.microsoft.com/office/drawing/2012/chart" uri="{CE6537A1-D6FC-4f65-9D91-7224C49458BB}"/>
                <c:ext xmlns:c16="http://schemas.microsoft.com/office/drawing/2014/chart" uri="{C3380CC4-5D6E-409C-BE32-E72D297353CC}">
                  <c16:uniqueId val="{00000001-EFC7-4A96-8580-33D1D2DCBA97}"/>
                </c:ext>
              </c:extLst>
            </c:dLbl>
            <c:dLbl>
              <c:idx val="17"/>
              <c:delete val="1"/>
              <c:extLst>
                <c:ext xmlns:c15="http://schemas.microsoft.com/office/drawing/2012/chart" uri="{CE6537A1-D6FC-4f65-9D91-7224C49458BB}"/>
                <c:ext xmlns:c16="http://schemas.microsoft.com/office/drawing/2014/chart" uri="{C3380CC4-5D6E-409C-BE32-E72D297353CC}">
                  <c16:uniqueId val="{00000002-EFC7-4A96-8580-33D1D2DCBA97}"/>
                </c:ext>
              </c:extLst>
            </c:dLbl>
            <c:dLbl>
              <c:idx val="18"/>
              <c:delete val="1"/>
              <c:extLst>
                <c:ext xmlns:c15="http://schemas.microsoft.com/office/drawing/2012/chart" uri="{CE6537A1-D6FC-4f65-9D91-7224C49458BB}"/>
                <c:ext xmlns:c16="http://schemas.microsoft.com/office/drawing/2014/chart" uri="{C3380CC4-5D6E-409C-BE32-E72D297353CC}">
                  <c16:uniqueId val="{00000003-EFC7-4A96-8580-33D1D2DCBA97}"/>
                </c:ext>
              </c:extLst>
            </c:dLbl>
            <c:dLbl>
              <c:idx val="19"/>
              <c:delete val="1"/>
              <c:extLst>
                <c:ext xmlns:c15="http://schemas.microsoft.com/office/drawing/2012/chart" uri="{CE6537A1-D6FC-4f65-9D91-7224C49458BB}"/>
                <c:ext xmlns:c16="http://schemas.microsoft.com/office/drawing/2014/chart" uri="{C3380CC4-5D6E-409C-BE32-E72D297353CC}">
                  <c16:uniqueId val="{00000004-EFC7-4A96-8580-33D1D2DCBA97}"/>
                </c:ext>
              </c:extLst>
            </c:dLbl>
            <c:dLbl>
              <c:idx val="20"/>
              <c:delete val="1"/>
              <c:extLst>
                <c:ext xmlns:c15="http://schemas.microsoft.com/office/drawing/2012/chart" uri="{CE6537A1-D6FC-4f65-9D91-7224C49458BB}"/>
                <c:ext xmlns:c16="http://schemas.microsoft.com/office/drawing/2014/chart" uri="{C3380CC4-5D6E-409C-BE32-E72D297353CC}">
                  <c16:uniqueId val="{00000005-EFC7-4A96-8580-33D1D2DCBA97}"/>
                </c:ext>
              </c:extLst>
            </c:dLbl>
            <c:dLbl>
              <c:idx val="21"/>
              <c:delete val="1"/>
              <c:extLst>
                <c:ext xmlns:c15="http://schemas.microsoft.com/office/drawing/2012/chart" uri="{CE6537A1-D6FC-4f65-9D91-7224C49458BB}"/>
                <c:ext xmlns:c16="http://schemas.microsoft.com/office/drawing/2014/chart" uri="{C3380CC4-5D6E-409C-BE32-E72D297353CC}">
                  <c16:uniqueId val="{00000006-EFC7-4A96-8580-33D1D2DCBA97}"/>
                </c:ext>
              </c:extLst>
            </c:dLbl>
            <c:dLbl>
              <c:idx val="22"/>
              <c:delete val="1"/>
              <c:extLst>
                <c:ext xmlns:c15="http://schemas.microsoft.com/office/drawing/2012/chart" uri="{CE6537A1-D6FC-4f65-9D91-7224C49458BB}"/>
                <c:ext xmlns:c16="http://schemas.microsoft.com/office/drawing/2014/chart" uri="{C3380CC4-5D6E-409C-BE32-E72D297353CC}">
                  <c16:uniqueId val="{00000007-EFC7-4A96-8580-33D1D2DCBA97}"/>
                </c:ext>
              </c:extLst>
            </c:dLbl>
            <c:dLbl>
              <c:idx val="23"/>
              <c:delete val="1"/>
              <c:extLst>
                <c:ext xmlns:c15="http://schemas.microsoft.com/office/drawing/2012/chart" uri="{CE6537A1-D6FC-4f65-9D91-7224C49458BB}"/>
                <c:ext xmlns:c16="http://schemas.microsoft.com/office/drawing/2014/chart" uri="{C3380CC4-5D6E-409C-BE32-E72D297353CC}">
                  <c16:uniqueId val="{00000008-EFC7-4A96-8580-33D1D2DCBA97}"/>
                </c:ext>
              </c:extLst>
            </c:dLbl>
            <c:dLbl>
              <c:idx val="24"/>
              <c:delete val="1"/>
              <c:extLst>
                <c:ext xmlns:c15="http://schemas.microsoft.com/office/drawing/2012/chart" uri="{CE6537A1-D6FC-4f65-9D91-7224C49458BB}"/>
                <c:ext xmlns:c16="http://schemas.microsoft.com/office/drawing/2014/chart" uri="{C3380CC4-5D6E-409C-BE32-E72D297353CC}">
                  <c16:uniqueId val="{00000009-EFC7-4A96-8580-33D1D2DCBA97}"/>
                </c:ext>
              </c:extLst>
            </c:dLbl>
            <c:numFmt formatCode="#,##0.0" sourceLinked="0"/>
            <c:spPr>
              <a:noFill/>
              <a:ln>
                <a:noFill/>
              </a:ln>
              <a:effectLst/>
            </c:spPr>
            <c:txPr>
              <a:bodyPr wrap="square" lIns="38100" tIns="19050" rIns="38100" bIns="19050" anchor="ctr">
                <a:spAutoFit/>
              </a:bodyPr>
              <a:lstStyle/>
              <a:p>
                <a:pPr>
                  <a:defRPr sz="1400">
                    <a:solidFill>
                      <a:schemeClr val="bg1"/>
                    </a:solidFill>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4'!$C$14:$AA$14</c:f>
              <c:numCache>
                <c:formatCode>#,##0.00</c:formatCode>
                <c:ptCount val="25"/>
                <c:pt idx="0">
                  <c:v>9319.5838156050595</c:v>
                </c:pt>
                <c:pt idx="1">
                  <c:v>8365.8573774327106</c:v>
                </c:pt>
                <c:pt idx="2">
                  <c:v>8516.9811805351346</c:v>
                </c:pt>
                <c:pt idx="3">
                  <c:v>8412.4710689590938</c:v>
                </c:pt>
                <c:pt idx="4">
                  <c:v>9383.4698198459537</c:v>
                </c:pt>
                <c:pt idx="5">
                  <c:v>10015.051054584117</c:v>
                </c:pt>
                <c:pt idx="6">
                  <c:v>11940.326052701055</c:v>
                </c:pt>
                <c:pt idx="7">
                  <c:v>13541.747938618684</c:v>
                </c:pt>
                <c:pt idx="8">
                  <c:v>13439.705816034386</c:v>
                </c:pt>
                <c:pt idx="9">
                  <c:v>10148.930875272918</c:v>
                </c:pt>
                <c:pt idx="10">
                  <c:v>9099.60847746945</c:v>
                </c:pt>
                <c:pt idx="11">
                  <c:v>8487.6755292763646</c:v>
                </c:pt>
                <c:pt idx="12">
                  <c:v>7823.1384611405492</c:v>
                </c:pt>
                <c:pt idx="13">
                  <c:v>7145.4391581736136</c:v>
                </c:pt>
                <c:pt idx="14">
                  <c:v>7077.4959754606443</c:v>
                </c:pt>
                <c:pt idx="15">
                  <c:v>6730.2175114685315</c:v>
                </c:pt>
                <c:pt idx="16">
                  <c:v>6094.1285804523604</c:v>
                </c:pt>
                <c:pt idx="17">
                  <c:v>4895.8766300693251</c:v>
                </c:pt>
                <c:pt idx="18">
                  <c:v>3280.8543794932616</c:v>
                </c:pt>
                <c:pt idx="19">
                  <c:v>2675.3246158647285</c:v>
                </c:pt>
                <c:pt idx="20">
                  <c:v>1757.4902683831128</c:v>
                </c:pt>
                <c:pt idx="21">
                  <c:v>1671.9240228148401</c:v>
                </c:pt>
                <c:pt idx="22">
                  <c:v>1607.5560231454706</c:v>
                </c:pt>
                <c:pt idx="23">
                  <c:v>1382.5282288723008</c:v>
                </c:pt>
                <c:pt idx="24">
                  <c:v>1079.351832309691</c:v>
                </c:pt>
              </c:numCache>
            </c:numRef>
          </c:val>
          <c:extLst>
            <c:ext xmlns:c16="http://schemas.microsoft.com/office/drawing/2014/chart" uri="{C3380CC4-5D6E-409C-BE32-E72D297353CC}">
              <c16:uniqueId val="{0000000A-EFC7-4A96-8580-33D1D2DCBA97}"/>
            </c:ext>
          </c:extLst>
        </c:ser>
        <c:ser>
          <c:idx val="1"/>
          <c:order val="1"/>
          <c:tx>
            <c:strRef>
              <c:f>'Cuadro 4'!$B$10</c:f>
              <c:strCache>
                <c:ptCount val="1"/>
                <c:pt idx="0">
                  <c:v>Crédito Directo (CCD)</c:v>
                </c:pt>
              </c:strCache>
            </c:strRef>
          </c:tx>
          <c:spPr>
            <a:solidFill>
              <a:srgbClr val="00B050"/>
            </a:solidFill>
            <a:ln>
              <a:solidFill>
                <a:srgbClr val="00B050"/>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EFC7-4A96-8580-33D1D2DCBA97}"/>
                </c:ext>
              </c:extLst>
            </c:dLbl>
            <c:dLbl>
              <c:idx val="2"/>
              <c:delete val="1"/>
              <c:extLst>
                <c:ext xmlns:c15="http://schemas.microsoft.com/office/drawing/2012/chart" uri="{CE6537A1-D6FC-4f65-9D91-7224C49458BB}"/>
                <c:ext xmlns:c16="http://schemas.microsoft.com/office/drawing/2014/chart" uri="{C3380CC4-5D6E-409C-BE32-E72D297353CC}">
                  <c16:uniqueId val="{0000000C-EFC7-4A96-8580-33D1D2DCBA97}"/>
                </c:ext>
              </c:extLst>
            </c:dLbl>
            <c:dLbl>
              <c:idx val="3"/>
              <c:delete val="1"/>
              <c:extLst>
                <c:ext xmlns:c15="http://schemas.microsoft.com/office/drawing/2012/chart" uri="{CE6537A1-D6FC-4f65-9D91-7224C49458BB}"/>
                <c:ext xmlns:c16="http://schemas.microsoft.com/office/drawing/2014/chart" uri="{C3380CC4-5D6E-409C-BE32-E72D297353CC}">
                  <c16:uniqueId val="{0000000D-EFC7-4A96-8580-33D1D2DCBA97}"/>
                </c:ext>
              </c:extLst>
            </c:dLbl>
            <c:dLbl>
              <c:idx val="4"/>
              <c:delete val="1"/>
              <c:extLst>
                <c:ext xmlns:c15="http://schemas.microsoft.com/office/drawing/2012/chart" uri="{CE6537A1-D6FC-4f65-9D91-7224C49458BB}"/>
                <c:ext xmlns:c16="http://schemas.microsoft.com/office/drawing/2014/chart" uri="{C3380CC4-5D6E-409C-BE32-E72D297353CC}">
                  <c16:uniqueId val="{0000000E-EFC7-4A96-8580-33D1D2DCBA97}"/>
                </c:ext>
              </c:extLst>
            </c:dLbl>
            <c:dLbl>
              <c:idx val="5"/>
              <c:delete val="1"/>
              <c:extLst>
                <c:ext xmlns:c15="http://schemas.microsoft.com/office/drawing/2012/chart" uri="{CE6537A1-D6FC-4f65-9D91-7224C49458BB}"/>
                <c:ext xmlns:c16="http://schemas.microsoft.com/office/drawing/2014/chart" uri="{C3380CC4-5D6E-409C-BE32-E72D297353CC}">
                  <c16:uniqueId val="{0000000F-EFC7-4A96-8580-33D1D2DCBA97}"/>
                </c:ext>
              </c:extLst>
            </c:dLbl>
            <c:dLbl>
              <c:idx val="6"/>
              <c:delete val="1"/>
              <c:extLst>
                <c:ext xmlns:c15="http://schemas.microsoft.com/office/drawing/2012/chart" uri="{CE6537A1-D6FC-4f65-9D91-7224C49458BB}"/>
                <c:ext xmlns:c16="http://schemas.microsoft.com/office/drawing/2014/chart" uri="{C3380CC4-5D6E-409C-BE32-E72D297353CC}">
                  <c16:uniqueId val="{00000010-EFC7-4A96-8580-33D1D2DCBA97}"/>
                </c:ext>
              </c:extLst>
            </c:dLbl>
            <c:dLbl>
              <c:idx val="7"/>
              <c:delete val="1"/>
              <c:extLst>
                <c:ext xmlns:c15="http://schemas.microsoft.com/office/drawing/2012/chart" uri="{CE6537A1-D6FC-4f65-9D91-7224C49458BB}"/>
                <c:ext xmlns:c16="http://schemas.microsoft.com/office/drawing/2014/chart" uri="{C3380CC4-5D6E-409C-BE32-E72D297353CC}">
                  <c16:uniqueId val="{00000011-EFC7-4A96-8580-33D1D2DCBA97}"/>
                </c:ext>
              </c:extLst>
            </c:dLbl>
            <c:dLbl>
              <c:idx val="8"/>
              <c:delete val="1"/>
              <c:extLst>
                <c:ext xmlns:c15="http://schemas.microsoft.com/office/drawing/2012/chart" uri="{CE6537A1-D6FC-4f65-9D91-7224C49458BB}"/>
                <c:ext xmlns:c16="http://schemas.microsoft.com/office/drawing/2014/chart" uri="{C3380CC4-5D6E-409C-BE32-E72D297353CC}">
                  <c16:uniqueId val="{00000012-EFC7-4A96-8580-33D1D2DCBA97}"/>
                </c:ext>
              </c:extLst>
            </c:dLbl>
            <c:dLbl>
              <c:idx val="9"/>
              <c:delete val="1"/>
              <c:extLst>
                <c:ext xmlns:c15="http://schemas.microsoft.com/office/drawing/2012/chart" uri="{CE6537A1-D6FC-4f65-9D91-7224C49458BB}"/>
                <c:ext xmlns:c16="http://schemas.microsoft.com/office/drawing/2014/chart" uri="{C3380CC4-5D6E-409C-BE32-E72D297353CC}">
                  <c16:uniqueId val="{00000013-EFC7-4A96-8580-33D1D2DCBA97}"/>
                </c:ext>
              </c:extLst>
            </c:dLbl>
            <c:dLbl>
              <c:idx val="10"/>
              <c:delete val="1"/>
              <c:extLst>
                <c:ext xmlns:c15="http://schemas.microsoft.com/office/drawing/2012/chart" uri="{CE6537A1-D6FC-4f65-9D91-7224C49458BB}"/>
                <c:ext xmlns:c16="http://schemas.microsoft.com/office/drawing/2014/chart" uri="{C3380CC4-5D6E-409C-BE32-E72D297353CC}">
                  <c16:uniqueId val="{00000014-EFC7-4A96-8580-33D1D2DCBA97}"/>
                </c:ext>
              </c:extLst>
            </c:dLbl>
            <c:dLbl>
              <c:idx val="11"/>
              <c:delete val="1"/>
              <c:extLst>
                <c:ext xmlns:c15="http://schemas.microsoft.com/office/drawing/2012/chart" uri="{CE6537A1-D6FC-4f65-9D91-7224C49458BB}"/>
                <c:ext xmlns:c16="http://schemas.microsoft.com/office/drawing/2014/chart" uri="{C3380CC4-5D6E-409C-BE32-E72D297353CC}">
                  <c16:uniqueId val="{00000015-EFC7-4A96-8580-33D1D2DCBA97}"/>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4'!$C$10:$AA$10</c:f>
              <c:numCache>
                <c:formatCode>#,##0.00</c:formatCode>
                <c:ptCount val="25"/>
                <c:pt idx="1">
                  <c:v>223.53844029350066</c:v>
                </c:pt>
                <c:pt idx="2">
                  <c:v>513.38800170810941</c:v>
                </c:pt>
                <c:pt idx="3">
                  <c:v>928.7159692664635</c:v>
                </c:pt>
                <c:pt idx="4">
                  <c:v>1325.5808785139484</c:v>
                </c:pt>
                <c:pt idx="5">
                  <c:v>1796.4210458697794</c:v>
                </c:pt>
                <c:pt idx="6">
                  <c:v>2461.7670243813982</c:v>
                </c:pt>
                <c:pt idx="7">
                  <c:v>3285.269931941496</c:v>
                </c:pt>
                <c:pt idx="8">
                  <c:v>4486.3502786434465</c:v>
                </c:pt>
                <c:pt idx="9">
                  <c:v>5919.6364181056397</c:v>
                </c:pt>
                <c:pt idx="10">
                  <c:v>7103.2984070338798</c:v>
                </c:pt>
                <c:pt idx="11">
                  <c:v>8150.3930931162804</c:v>
                </c:pt>
                <c:pt idx="12">
                  <c:v>9596.6654466630498</c:v>
                </c:pt>
                <c:pt idx="13">
                  <c:v>11344.732137060986</c:v>
                </c:pt>
                <c:pt idx="14">
                  <c:v>12995.584604656498</c:v>
                </c:pt>
                <c:pt idx="15">
                  <c:v>14594.411730207126</c:v>
                </c:pt>
                <c:pt idx="16">
                  <c:v>16240.120677007026</c:v>
                </c:pt>
                <c:pt idx="17">
                  <c:v>17484.250350385086</c:v>
                </c:pt>
                <c:pt idx="18">
                  <c:v>17803.236823375522</c:v>
                </c:pt>
                <c:pt idx="19">
                  <c:v>19123.876518068853</c:v>
                </c:pt>
                <c:pt idx="20">
                  <c:v>19827.411992974321</c:v>
                </c:pt>
                <c:pt idx="21">
                  <c:v>21722.999245072468</c:v>
                </c:pt>
                <c:pt idx="22">
                  <c:v>24176.172152876956</c:v>
                </c:pt>
                <c:pt idx="23">
                  <c:v>25172.749896954032</c:v>
                </c:pt>
                <c:pt idx="24">
                  <c:v>25623.108363333155</c:v>
                </c:pt>
              </c:numCache>
            </c:numRef>
          </c:val>
          <c:extLst>
            <c:ext xmlns:c16="http://schemas.microsoft.com/office/drawing/2014/chart" uri="{C3380CC4-5D6E-409C-BE32-E72D297353CC}">
              <c16:uniqueId val="{00000016-EFC7-4A96-8580-33D1D2DCBA97}"/>
            </c:ext>
          </c:extLst>
        </c:ser>
        <c:ser>
          <c:idx val="2"/>
          <c:order val="2"/>
          <c:tx>
            <c:strRef>
              <c:f>'Cuadro 4'!$B$17</c:f>
              <c:strCache>
                <c:ptCount val="1"/>
                <c:pt idx="0">
                  <c:v>Pagos Inmediatos (PIN)</c:v>
                </c:pt>
              </c:strCache>
            </c:strRef>
          </c:tx>
          <c:spPr>
            <a:solidFill>
              <a:srgbClr val="FFE18B">
                <a:lumMod val="75000"/>
              </a:srgbClr>
            </a:solidFill>
            <a:ln>
              <a:solidFill>
                <a:srgbClr val="FFE18B">
                  <a:lumMod val="75000"/>
                </a:srgbClr>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7-EFC7-4A96-8580-33D1D2DCBA97}"/>
                </c:ext>
              </c:extLst>
            </c:dLbl>
            <c:dLbl>
              <c:idx val="1"/>
              <c:delete val="1"/>
              <c:extLst>
                <c:ext xmlns:c15="http://schemas.microsoft.com/office/drawing/2012/chart" uri="{CE6537A1-D6FC-4f65-9D91-7224C49458BB}"/>
                <c:ext xmlns:c16="http://schemas.microsoft.com/office/drawing/2014/chart" uri="{C3380CC4-5D6E-409C-BE32-E72D297353CC}">
                  <c16:uniqueId val="{00000018-EFC7-4A96-8580-33D1D2DCBA97}"/>
                </c:ext>
              </c:extLst>
            </c:dLbl>
            <c:dLbl>
              <c:idx val="2"/>
              <c:delete val="1"/>
              <c:extLst>
                <c:ext xmlns:c15="http://schemas.microsoft.com/office/drawing/2012/chart" uri="{CE6537A1-D6FC-4f65-9D91-7224C49458BB}"/>
                <c:ext xmlns:c16="http://schemas.microsoft.com/office/drawing/2014/chart" uri="{C3380CC4-5D6E-409C-BE32-E72D297353CC}">
                  <c16:uniqueId val="{00000019-EFC7-4A96-8580-33D1D2DCBA97}"/>
                </c:ext>
              </c:extLst>
            </c:dLbl>
            <c:dLbl>
              <c:idx val="3"/>
              <c:delete val="1"/>
              <c:extLst>
                <c:ext xmlns:c15="http://schemas.microsoft.com/office/drawing/2012/chart" uri="{CE6537A1-D6FC-4f65-9D91-7224C49458BB}"/>
                <c:ext xmlns:c16="http://schemas.microsoft.com/office/drawing/2014/chart" uri="{C3380CC4-5D6E-409C-BE32-E72D297353CC}">
                  <c16:uniqueId val="{0000001A-EFC7-4A96-8580-33D1D2DCBA97}"/>
                </c:ext>
              </c:extLst>
            </c:dLbl>
            <c:dLbl>
              <c:idx val="4"/>
              <c:delete val="1"/>
              <c:extLst>
                <c:ext xmlns:c15="http://schemas.microsoft.com/office/drawing/2012/chart" uri="{CE6537A1-D6FC-4f65-9D91-7224C49458BB}"/>
                <c:ext xmlns:c16="http://schemas.microsoft.com/office/drawing/2014/chart" uri="{C3380CC4-5D6E-409C-BE32-E72D297353CC}">
                  <c16:uniqueId val="{0000001B-EFC7-4A96-8580-33D1D2DCBA97}"/>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4'!$C$17:$AA$17</c:f>
              <c:numCache>
                <c:formatCode>#,##0.00</c:formatCode>
                <c:ptCount val="25"/>
                <c:pt idx="0">
                  <c:v>231.3473565331274</c:v>
                </c:pt>
                <c:pt idx="1">
                  <c:v>2053.551405129715</c:v>
                </c:pt>
                <c:pt idx="2">
                  <c:v>3364.7457316589025</c:v>
                </c:pt>
                <c:pt idx="3">
                  <c:v>4363.2581254607849</c:v>
                </c:pt>
                <c:pt idx="4">
                  <c:v>5952.1452654723125</c:v>
                </c:pt>
                <c:pt idx="5">
                  <c:v>7822.2071980483906</c:v>
                </c:pt>
                <c:pt idx="6">
                  <c:v>9436.6076590082557</c:v>
                </c:pt>
                <c:pt idx="7">
                  <c:v>13683.668201677792</c:v>
                </c:pt>
                <c:pt idx="8">
                  <c:v>19087.981710117969</c:v>
                </c:pt>
                <c:pt idx="9">
                  <c:v>21790.877730052111</c:v>
                </c:pt>
                <c:pt idx="10">
                  <c:v>25408.878904547157</c:v>
                </c:pt>
                <c:pt idx="11">
                  <c:v>27494.511900604448</c:v>
                </c:pt>
                <c:pt idx="12">
                  <c:v>30856.370665251168</c:v>
                </c:pt>
                <c:pt idx="13">
                  <c:v>33798.294706745888</c:v>
                </c:pt>
                <c:pt idx="14">
                  <c:v>39347.352253594545</c:v>
                </c:pt>
                <c:pt idx="15">
                  <c:v>42151.376375390195</c:v>
                </c:pt>
                <c:pt idx="16">
                  <c:v>48712.572542233611</c:v>
                </c:pt>
                <c:pt idx="17">
                  <c:v>51993.886092421206</c:v>
                </c:pt>
                <c:pt idx="18">
                  <c:v>53235.22989511062</c:v>
                </c:pt>
                <c:pt idx="19">
                  <c:v>58109.047551690848</c:v>
                </c:pt>
                <c:pt idx="20">
                  <c:v>53600.619134373926</c:v>
                </c:pt>
                <c:pt idx="21">
                  <c:v>62947.226103108595</c:v>
                </c:pt>
                <c:pt idx="22">
                  <c:v>67485.958214532773</c:v>
                </c:pt>
                <c:pt idx="23">
                  <c:v>70416.21523588174</c:v>
                </c:pt>
                <c:pt idx="24">
                  <c:v>77843.895852974747</c:v>
                </c:pt>
              </c:numCache>
            </c:numRef>
          </c:val>
          <c:extLst>
            <c:ext xmlns:c16="http://schemas.microsoft.com/office/drawing/2014/chart" uri="{C3380CC4-5D6E-409C-BE32-E72D297353CC}">
              <c16:uniqueId val="{0000001C-EFC7-4A96-8580-33D1D2DCBA97}"/>
            </c:ext>
          </c:extLst>
        </c:ser>
        <c:ser>
          <c:idx val="3"/>
          <c:order val="3"/>
          <c:tx>
            <c:strRef>
              <c:f>'Cuadro 4'!$B$21</c:f>
              <c:strCache>
                <c:ptCount val="1"/>
                <c:pt idx="0">
                  <c:v>Débitos Inmediatos (DTR)</c:v>
                </c:pt>
              </c:strCache>
            </c:strRef>
          </c:tx>
          <c:spPr>
            <a:solidFill>
              <a:srgbClr val="FEAA5E">
                <a:lumMod val="75000"/>
              </a:srgbClr>
            </a:solidFill>
            <a:ln>
              <a:solidFill>
                <a:srgbClr val="FEAA5E">
                  <a:lumMod val="75000"/>
                </a:srgbClr>
              </a:solidFill>
            </a:ln>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1D-EFC7-4A96-8580-33D1D2DCBA97}"/>
                </c:ext>
              </c:extLst>
            </c:dLbl>
            <c:dLbl>
              <c:idx val="6"/>
              <c:delete val="1"/>
              <c:extLst>
                <c:ext xmlns:c15="http://schemas.microsoft.com/office/drawing/2012/chart" uri="{CE6537A1-D6FC-4f65-9D91-7224C49458BB}"/>
                <c:ext xmlns:c16="http://schemas.microsoft.com/office/drawing/2014/chart" uri="{C3380CC4-5D6E-409C-BE32-E72D297353CC}">
                  <c16:uniqueId val="{0000001E-EFC7-4A96-8580-33D1D2DCBA97}"/>
                </c:ext>
              </c:extLst>
            </c:dLbl>
            <c:dLbl>
              <c:idx val="7"/>
              <c:delete val="1"/>
              <c:extLst>
                <c:ext xmlns:c15="http://schemas.microsoft.com/office/drawing/2012/chart" uri="{CE6537A1-D6FC-4f65-9D91-7224C49458BB}"/>
                <c:ext xmlns:c16="http://schemas.microsoft.com/office/drawing/2014/chart" uri="{C3380CC4-5D6E-409C-BE32-E72D297353CC}">
                  <c16:uniqueId val="{0000001F-EFC7-4A96-8580-33D1D2DCBA97}"/>
                </c:ext>
              </c:extLst>
            </c:dLbl>
            <c:dLbl>
              <c:idx val="8"/>
              <c:delete val="1"/>
              <c:extLst>
                <c:ext xmlns:c15="http://schemas.microsoft.com/office/drawing/2012/chart" uri="{CE6537A1-D6FC-4f65-9D91-7224C49458BB}"/>
                <c:ext xmlns:c16="http://schemas.microsoft.com/office/drawing/2014/chart" uri="{C3380CC4-5D6E-409C-BE32-E72D297353CC}">
                  <c16:uniqueId val="{00000020-EFC7-4A96-8580-33D1D2DCBA97}"/>
                </c:ext>
              </c:extLst>
            </c:dLbl>
            <c:dLbl>
              <c:idx val="9"/>
              <c:delete val="1"/>
              <c:extLst>
                <c:ext xmlns:c15="http://schemas.microsoft.com/office/drawing/2012/chart" uri="{CE6537A1-D6FC-4f65-9D91-7224C49458BB}"/>
                <c:ext xmlns:c16="http://schemas.microsoft.com/office/drawing/2014/chart" uri="{C3380CC4-5D6E-409C-BE32-E72D297353CC}">
                  <c16:uniqueId val="{00000021-EFC7-4A96-8580-33D1D2DCBA97}"/>
                </c:ext>
              </c:extLst>
            </c:dLbl>
            <c:dLbl>
              <c:idx val="10"/>
              <c:delete val="1"/>
              <c:extLst>
                <c:ext xmlns:c15="http://schemas.microsoft.com/office/drawing/2012/chart" uri="{CE6537A1-D6FC-4f65-9D91-7224C49458BB}"/>
                <c:ext xmlns:c16="http://schemas.microsoft.com/office/drawing/2014/chart" uri="{C3380CC4-5D6E-409C-BE32-E72D297353CC}">
                  <c16:uniqueId val="{00000022-EFC7-4A96-8580-33D1D2DCBA97}"/>
                </c:ext>
              </c:extLst>
            </c:dLbl>
            <c:dLbl>
              <c:idx val="11"/>
              <c:delete val="1"/>
              <c:extLst>
                <c:ext xmlns:c15="http://schemas.microsoft.com/office/drawing/2012/chart" uri="{CE6537A1-D6FC-4f65-9D91-7224C49458BB}"/>
                <c:ext xmlns:c16="http://schemas.microsoft.com/office/drawing/2014/chart" uri="{C3380CC4-5D6E-409C-BE32-E72D297353CC}">
                  <c16:uniqueId val="{00000023-EFC7-4A96-8580-33D1D2DCBA97}"/>
                </c:ext>
              </c:extLst>
            </c:dLbl>
            <c:dLbl>
              <c:idx val="12"/>
              <c:delete val="1"/>
              <c:extLst>
                <c:ext xmlns:c15="http://schemas.microsoft.com/office/drawing/2012/chart" uri="{CE6537A1-D6FC-4f65-9D91-7224C49458BB}"/>
                <c:ext xmlns:c16="http://schemas.microsoft.com/office/drawing/2014/chart" uri="{C3380CC4-5D6E-409C-BE32-E72D297353CC}">
                  <c16:uniqueId val="{00000024-EFC7-4A96-8580-33D1D2DCBA97}"/>
                </c:ext>
              </c:extLst>
            </c:dLbl>
            <c:numFmt formatCode="#,##0.0" sourceLinked="0"/>
            <c:spPr>
              <a:noFill/>
              <a:ln>
                <a:noFill/>
              </a:ln>
              <a:effectLst/>
            </c:spPr>
            <c:txPr>
              <a:bodyPr wrap="square" lIns="38100" tIns="19050" rIns="38100" bIns="19050" anchor="ctr">
                <a:spAutoFit/>
              </a:bodyPr>
              <a:lstStyle/>
              <a:p>
                <a:pPr>
                  <a:defRPr sz="14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4'!$C$21:$AA$21</c:f>
              <c:numCache>
                <c:formatCode>#,##0.00</c:formatCode>
                <c:ptCount val="25"/>
                <c:pt idx="5">
                  <c:v>46.595699261268855</c:v>
                </c:pt>
                <c:pt idx="6">
                  <c:v>342.05829420452994</c:v>
                </c:pt>
                <c:pt idx="7">
                  <c:v>722.71616164731779</c:v>
                </c:pt>
                <c:pt idx="8">
                  <c:v>949.52841654615645</c:v>
                </c:pt>
                <c:pt idx="9">
                  <c:v>1508.3489191737076</c:v>
                </c:pt>
                <c:pt idx="10">
                  <c:v>1946.4033669256999</c:v>
                </c:pt>
                <c:pt idx="11">
                  <c:v>2791.5544069466105</c:v>
                </c:pt>
                <c:pt idx="12">
                  <c:v>4830.1042190435301</c:v>
                </c:pt>
                <c:pt idx="13">
                  <c:v>8611.7601963406087</c:v>
                </c:pt>
                <c:pt idx="14">
                  <c:v>13889.528650440996</c:v>
                </c:pt>
                <c:pt idx="15">
                  <c:v>18301.90444273848</c:v>
                </c:pt>
                <c:pt idx="16">
                  <c:v>25671.088044029253</c:v>
                </c:pt>
                <c:pt idx="17">
                  <c:v>31086.01266156093</c:v>
                </c:pt>
                <c:pt idx="18">
                  <c:v>32928.682665308501</c:v>
                </c:pt>
                <c:pt idx="19">
                  <c:v>38111.627711741748</c:v>
                </c:pt>
                <c:pt idx="20">
                  <c:v>39636.008163736806</c:v>
                </c:pt>
                <c:pt idx="21">
                  <c:v>50706.88623677002</c:v>
                </c:pt>
                <c:pt idx="22">
                  <c:v>60472.071401343528</c:v>
                </c:pt>
                <c:pt idx="23">
                  <c:v>60209.218737556366</c:v>
                </c:pt>
                <c:pt idx="24">
                  <c:v>67871.771439003773</c:v>
                </c:pt>
              </c:numCache>
            </c:numRef>
          </c:val>
          <c:extLst>
            <c:ext xmlns:c16="http://schemas.microsoft.com/office/drawing/2014/chart" uri="{C3380CC4-5D6E-409C-BE32-E72D297353CC}">
              <c16:uniqueId val="{00000025-EFC7-4A96-8580-33D1D2DCBA97}"/>
            </c:ext>
          </c:extLst>
        </c:ser>
        <c:ser>
          <c:idx val="4"/>
          <c:order val="4"/>
          <c:tx>
            <c:strRef>
              <c:f>'Cuadro 4'!$B$31</c:f>
              <c:strCache>
                <c:ptCount val="1"/>
                <c:pt idx="0">
                  <c:v>Débito Directo (CDD)</c:v>
                </c:pt>
              </c:strCache>
            </c:strRef>
          </c:tx>
          <c:spPr>
            <a:solidFill>
              <a:srgbClr val="FF0000"/>
            </a:solidFill>
            <a:ln>
              <a:solidFill>
                <a:srgbClr val="FF0000"/>
              </a:solidFill>
            </a:ln>
          </c:spPr>
          <c:invertIfNegative val="0"/>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4'!$C$31:$AA$31</c:f>
              <c:numCache>
                <c:formatCode>#,##0.00</c:formatCode>
                <c:ptCount val="25"/>
                <c:pt idx="1">
                  <c:v>0.11031082</c:v>
                </c:pt>
                <c:pt idx="2">
                  <c:v>34.125955470400001</c:v>
                </c:pt>
                <c:pt idx="3">
                  <c:v>94.046277467292271</c:v>
                </c:pt>
                <c:pt idx="4">
                  <c:v>220.47811254318779</c:v>
                </c:pt>
                <c:pt idx="5">
                  <c:v>329.69370273930127</c:v>
                </c:pt>
                <c:pt idx="6">
                  <c:v>435.94568517479075</c:v>
                </c:pt>
                <c:pt idx="7">
                  <c:v>734.89017412346175</c:v>
                </c:pt>
                <c:pt idx="8">
                  <c:v>988.09685486946341</c:v>
                </c:pt>
                <c:pt idx="9">
                  <c:v>953.26558348850847</c:v>
                </c:pt>
                <c:pt idx="10">
                  <c:v>914.71068951472</c:v>
                </c:pt>
                <c:pt idx="11">
                  <c:v>986.42665998811003</c:v>
                </c:pt>
                <c:pt idx="12">
                  <c:v>836.65136870327001</c:v>
                </c:pt>
                <c:pt idx="13">
                  <c:v>779.59822380918456</c:v>
                </c:pt>
                <c:pt idx="14">
                  <c:v>727.32456075009179</c:v>
                </c:pt>
                <c:pt idx="15">
                  <c:v>618.74935269153264</c:v>
                </c:pt>
                <c:pt idx="16">
                  <c:v>686.07500880642124</c:v>
                </c:pt>
                <c:pt idx="17">
                  <c:v>724.78830022354862</c:v>
                </c:pt>
                <c:pt idx="18">
                  <c:v>680.62361109276833</c:v>
                </c:pt>
                <c:pt idx="19">
                  <c:v>583.729177591802</c:v>
                </c:pt>
                <c:pt idx="20">
                  <c:v>594.94615486750661</c:v>
                </c:pt>
                <c:pt idx="21">
                  <c:v>647.56023135662622</c:v>
                </c:pt>
                <c:pt idx="22">
                  <c:v>634.04252632367968</c:v>
                </c:pt>
                <c:pt idx="23">
                  <c:v>701.66330701496213</c:v>
                </c:pt>
                <c:pt idx="24">
                  <c:v>706.011626517335</c:v>
                </c:pt>
              </c:numCache>
            </c:numRef>
          </c:val>
          <c:extLst>
            <c:ext xmlns:c16="http://schemas.microsoft.com/office/drawing/2014/chart" uri="{C3380CC4-5D6E-409C-BE32-E72D297353CC}">
              <c16:uniqueId val="{00000026-EFC7-4A96-8580-33D1D2DCBA97}"/>
            </c:ext>
          </c:extLst>
        </c:ser>
        <c:ser>
          <c:idx val="5"/>
          <c:order val="5"/>
          <c:tx>
            <c:strRef>
              <c:f>'Cuadro 4'!$B$8</c:f>
              <c:strCache>
                <c:ptCount val="1"/>
                <c:pt idx="0">
                  <c:v>Monedero Bancario (Sinpe Móvil)</c:v>
                </c:pt>
              </c:strCache>
            </c:strRef>
          </c:tx>
          <c:spPr>
            <a:solidFill>
              <a:srgbClr val="7030A0"/>
            </a:solidFill>
            <a:ln>
              <a:solidFill>
                <a:srgbClr val="7030A0"/>
              </a:solidFill>
            </a:ln>
          </c:spPr>
          <c:invertIfNegative val="0"/>
          <c:cat>
            <c:strRef>
              <c:f>'Cuadro 4'!$C$6:$AA$7</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 4'!$C$8:$AA$8</c:f>
              <c:numCache>
                <c:formatCode>#,##0.00</c:formatCode>
                <c:ptCount val="25"/>
                <c:pt idx="15">
                  <c:v>0.76643071549999997</c:v>
                </c:pt>
                <c:pt idx="16">
                  <c:v>4.1908110984200002</c:v>
                </c:pt>
                <c:pt idx="17">
                  <c:v>10.691497428130004</c:v>
                </c:pt>
                <c:pt idx="18">
                  <c:v>25.5632546978308</c:v>
                </c:pt>
                <c:pt idx="19">
                  <c:v>80.553328145496394</c:v>
                </c:pt>
                <c:pt idx="20">
                  <c:v>711.42954247280568</c:v>
                </c:pt>
                <c:pt idx="21">
                  <c:v>2697.2252927876698</c:v>
                </c:pt>
                <c:pt idx="22">
                  <c:v>4335.1919402491385</c:v>
                </c:pt>
                <c:pt idx="23">
                  <c:v>5915.4908547892855</c:v>
                </c:pt>
                <c:pt idx="24">
                  <c:v>7548.9272891556648</c:v>
                </c:pt>
              </c:numCache>
            </c:numRef>
          </c:val>
          <c:extLst xmlns:c15="http://schemas.microsoft.com/office/drawing/2012/chart">
            <c:ext xmlns:c16="http://schemas.microsoft.com/office/drawing/2014/chart" uri="{C3380CC4-5D6E-409C-BE32-E72D297353CC}">
              <c16:uniqueId val="{00000027-EFC7-4A96-8580-33D1D2DCBA97}"/>
            </c:ext>
          </c:extLst>
        </c:ser>
        <c:dLbls>
          <c:showLegendKey val="0"/>
          <c:showVal val="0"/>
          <c:showCatName val="0"/>
          <c:showSerName val="0"/>
          <c:showPercent val="0"/>
          <c:showBubbleSize val="0"/>
        </c:dLbls>
        <c:gapWidth val="28"/>
        <c:gapDepth val="116"/>
        <c:shape val="box"/>
        <c:axId val="488306232"/>
        <c:axId val="488298784"/>
        <c:axId val="0"/>
        <c:extLst/>
      </c:bar3DChart>
      <c:catAx>
        <c:axId val="488306232"/>
        <c:scaling>
          <c:orientation val="minMax"/>
        </c:scaling>
        <c:delete val="0"/>
        <c:axPos val="b"/>
        <c:numFmt formatCode="General" sourceLinked="1"/>
        <c:majorTickMark val="out"/>
        <c:minorTickMark val="none"/>
        <c:tickLblPos val="nextTo"/>
        <c:spPr>
          <a:ln>
            <a:noFill/>
          </a:ln>
        </c:spPr>
        <c:txPr>
          <a:bodyPr rot="0"/>
          <a:lstStyle/>
          <a:p>
            <a:pPr>
              <a:defRPr/>
            </a:pPr>
            <a:endParaRPr lang="es-CR"/>
          </a:p>
        </c:txPr>
        <c:crossAx val="488298784"/>
        <c:crosses val="autoZero"/>
        <c:auto val="1"/>
        <c:lblAlgn val="ctr"/>
        <c:lblOffset val="100"/>
        <c:noMultiLvlLbl val="0"/>
      </c:catAx>
      <c:valAx>
        <c:axId val="488298784"/>
        <c:scaling>
          <c:orientation val="minMax"/>
          <c:min val="0"/>
        </c:scaling>
        <c:delete val="0"/>
        <c:axPos val="l"/>
        <c:majorGridlines>
          <c:spPr>
            <a:ln>
              <a:solidFill>
                <a:sysClr val="window" lastClr="FFFFFF">
                  <a:lumMod val="75000"/>
                </a:sysClr>
              </a:solidFill>
            </a:ln>
          </c:spPr>
        </c:majorGridlines>
        <c:title>
          <c:tx>
            <c:rich>
              <a:bodyPr rot="-5400000" vert="horz"/>
              <a:lstStyle/>
              <a:p>
                <a:pPr>
                  <a:defRPr sz="1400"/>
                </a:pPr>
                <a:r>
                  <a:rPr lang="es-CR" sz="1400"/>
                  <a:t>Billones de colones </a:t>
                </a:r>
              </a:p>
            </c:rich>
          </c:tx>
          <c:layout>
            <c:manualLayout>
              <c:xMode val="edge"/>
              <c:yMode val="edge"/>
              <c:x val="2.7232310684478098E-2"/>
              <c:y val="0.31869879422966868"/>
            </c:manualLayout>
          </c:layout>
          <c:overlay val="0"/>
        </c:title>
        <c:numFmt formatCode="#,##0" sourceLinked="0"/>
        <c:majorTickMark val="out"/>
        <c:minorTickMark val="none"/>
        <c:tickLblPos val="nextTo"/>
        <c:spPr>
          <a:ln>
            <a:noFill/>
          </a:ln>
        </c:spPr>
        <c:txPr>
          <a:bodyPr/>
          <a:lstStyle/>
          <a:p>
            <a:pPr>
              <a:defRPr sz="1400"/>
            </a:pPr>
            <a:endParaRPr lang="es-CR"/>
          </a:p>
        </c:txPr>
        <c:crossAx val="488306232"/>
        <c:crosses val="autoZero"/>
        <c:crossBetween val="between"/>
        <c:dispUnits>
          <c:builtInUnit val="thousands"/>
        </c:dispUnits>
      </c:valAx>
    </c:plotArea>
    <c:legend>
      <c:legendPos val="b"/>
      <c:layout>
        <c:manualLayout>
          <c:xMode val="edge"/>
          <c:yMode val="edge"/>
          <c:x val="0.12609431508348323"/>
          <c:y val="0.89829942026129794"/>
          <c:w val="0.76446281422022044"/>
          <c:h val="7.0371748985922217E-2"/>
        </c:manualLayout>
      </c:layout>
      <c:overlay val="0"/>
      <c:spPr>
        <a:ln>
          <a:noFill/>
        </a:ln>
      </c:spPr>
      <c:txPr>
        <a:bodyPr/>
        <a:lstStyle/>
        <a:p>
          <a:pPr>
            <a:defRPr sz="1200"/>
          </a:pPr>
          <a:endParaRPr lang="es-CR"/>
        </a:p>
      </c:txPr>
    </c:legend>
    <c:plotVisOnly val="1"/>
    <c:dispBlanksAs val="gap"/>
    <c:showDLblsOverMax val="0"/>
  </c:chart>
  <c:spPr>
    <a:ln>
      <a:solidFill>
        <a:sysClr val="windowText" lastClr="000000"/>
      </a:solidFill>
    </a:ln>
  </c:spPr>
  <c:txPr>
    <a:bodyPr/>
    <a:lstStyle/>
    <a:p>
      <a:pPr>
        <a:defRPr sz="1600" b="1">
          <a:latin typeface="Arial" panose="020B0604020202020204" pitchFamily="34" charset="0"/>
          <a:cs typeface="Arial" panose="020B0604020202020204" pitchFamily="34" charset="0"/>
        </a:defRPr>
      </a:pPr>
      <a:endParaRPr lang="es-CR"/>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view3D>
      <c:rotX val="0"/>
      <c:rotY val="0"/>
      <c:depthPercent val="70"/>
      <c:rAngAx val="1"/>
    </c:view3D>
    <c:floor>
      <c:thickness val="0"/>
    </c:floor>
    <c:sideWall>
      <c:thickness val="0"/>
      <c:spPr>
        <a:noFill/>
      </c:spPr>
    </c:sideWall>
    <c:backWall>
      <c:thickness val="0"/>
      <c:spPr>
        <a:noFill/>
      </c:spPr>
    </c:backWall>
    <c:plotArea>
      <c:layout>
        <c:manualLayout>
          <c:layoutTarget val="inner"/>
          <c:xMode val="edge"/>
          <c:yMode val="edge"/>
          <c:x val="4.5695404620946234E-2"/>
          <c:y val="0.19427174455761534"/>
          <c:w val="0.94204875544418343"/>
          <c:h val="0.63880708882162973"/>
        </c:manualLayout>
      </c:layout>
      <c:bar3DChart>
        <c:barDir val="col"/>
        <c:grouping val="percentStacked"/>
        <c:varyColors val="0"/>
        <c:ser>
          <c:idx val="0"/>
          <c:order val="0"/>
          <c:tx>
            <c:strRef>
              <c:f>'Cuadros 5.1 - 5.2'!$B$11</c:f>
              <c:strCache>
                <c:ptCount val="1"/>
                <c:pt idx="0">
                  <c:v>Cheques (CLC)</c:v>
                </c:pt>
              </c:strCache>
            </c:strRef>
          </c:tx>
          <c:spPr>
            <a:solidFill>
              <a:srgbClr val="0070C0"/>
            </a:solidFill>
            <a:ln>
              <a:solidFill>
                <a:srgbClr val="0070C0"/>
              </a:solidFill>
            </a:ln>
          </c:spPr>
          <c:invertIfNegative val="0"/>
          <c:dLbls>
            <c:dLbl>
              <c:idx val="18"/>
              <c:delete val="1"/>
              <c:extLst>
                <c:ext xmlns:c15="http://schemas.microsoft.com/office/drawing/2012/chart" uri="{CE6537A1-D6FC-4f65-9D91-7224C49458BB}"/>
                <c:ext xmlns:c16="http://schemas.microsoft.com/office/drawing/2014/chart" uri="{C3380CC4-5D6E-409C-BE32-E72D297353CC}">
                  <c16:uniqueId val="{00000000-B6F2-4899-8202-B9E179500628}"/>
                </c:ext>
              </c:extLst>
            </c:dLbl>
            <c:dLbl>
              <c:idx val="19"/>
              <c:delete val="1"/>
              <c:extLst>
                <c:ext xmlns:c15="http://schemas.microsoft.com/office/drawing/2012/chart" uri="{CE6537A1-D6FC-4f65-9D91-7224C49458BB}"/>
                <c:ext xmlns:c16="http://schemas.microsoft.com/office/drawing/2014/chart" uri="{C3380CC4-5D6E-409C-BE32-E72D297353CC}">
                  <c16:uniqueId val="{00000001-B6F2-4899-8202-B9E179500628}"/>
                </c:ext>
              </c:extLst>
            </c:dLbl>
            <c:dLbl>
              <c:idx val="20"/>
              <c:delete val="1"/>
              <c:extLst>
                <c:ext xmlns:c15="http://schemas.microsoft.com/office/drawing/2012/chart" uri="{CE6537A1-D6FC-4f65-9D91-7224C49458BB}"/>
                <c:ext xmlns:c16="http://schemas.microsoft.com/office/drawing/2014/chart" uri="{C3380CC4-5D6E-409C-BE32-E72D297353CC}">
                  <c16:uniqueId val="{00000002-B6F2-4899-8202-B9E179500628}"/>
                </c:ext>
              </c:extLst>
            </c:dLbl>
            <c:dLbl>
              <c:idx val="21"/>
              <c:delete val="1"/>
              <c:extLst>
                <c:ext xmlns:c15="http://schemas.microsoft.com/office/drawing/2012/chart" uri="{CE6537A1-D6FC-4f65-9D91-7224C49458BB}"/>
                <c:ext xmlns:c16="http://schemas.microsoft.com/office/drawing/2014/chart" uri="{C3380CC4-5D6E-409C-BE32-E72D297353CC}">
                  <c16:uniqueId val="{00000003-B6F2-4899-8202-B9E179500628}"/>
                </c:ext>
              </c:extLst>
            </c:dLbl>
            <c:dLbl>
              <c:idx val="22"/>
              <c:delete val="1"/>
              <c:extLst>
                <c:ext xmlns:c15="http://schemas.microsoft.com/office/drawing/2012/chart" uri="{CE6537A1-D6FC-4f65-9D91-7224C49458BB}"/>
                <c:ext xmlns:c16="http://schemas.microsoft.com/office/drawing/2014/chart" uri="{C3380CC4-5D6E-409C-BE32-E72D297353CC}">
                  <c16:uniqueId val="{00000004-B6F2-4899-8202-B9E179500628}"/>
                </c:ext>
              </c:extLst>
            </c:dLbl>
            <c:dLbl>
              <c:idx val="23"/>
              <c:delete val="1"/>
              <c:extLst>
                <c:ext xmlns:c15="http://schemas.microsoft.com/office/drawing/2012/chart" uri="{CE6537A1-D6FC-4f65-9D91-7224C49458BB}"/>
                <c:ext xmlns:c16="http://schemas.microsoft.com/office/drawing/2014/chart" uri="{C3380CC4-5D6E-409C-BE32-E72D297353CC}">
                  <c16:uniqueId val="{00000000-DDB1-4447-9C1A-34CD9BC59ED3}"/>
                </c:ext>
              </c:extLst>
            </c:dLbl>
            <c:dLbl>
              <c:idx val="24"/>
              <c:delete val="1"/>
              <c:extLst>
                <c:ext xmlns:c15="http://schemas.microsoft.com/office/drawing/2012/chart" uri="{CE6537A1-D6FC-4f65-9D91-7224C49458BB}"/>
                <c:ext xmlns:c16="http://schemas.microsoft.com/office/drawing/2014/chart" uri="{C3380CC4-5D6E-409C-BE32-E72D297353CC}">
                  <c16:uniqueId val="{00000000-B783-45E4-A278-9D1433DF86A1}"/>
                </c:ext>
              </c:extLst>
            </c:dLbl>
            <c:numFmt formatCode="0.0%" sourceLinked="0"/>
            <c:spPr>
              <a:noFill/>
              <a:ln>
                <a:noFill/>
              </a:ln>
              <a:effectLst/>
            </c:spPr>
            <c:txPr>
              <a:bodyPr wrap="square" lIns="38100" tIns="19050" rIns="38100" bIns="19050" anchor="ctr">
                <a:spAutoFit/>
              </a:bodyPr>
              <a:lstStyle/>
              <a:p>
                <a:pPr>
                  <a:defRPr sz="1200" b="1">
                    <a:solidFill>
                      <a:schemeClr val="bg1"/>
                    </a:solidFill>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5.1 - 5.2'!$C$11:$AA$11</c:f>
              <c:numCache>
                <c:formatCode>0.0%</c:formatCode>
                <c:ptCount val="25"/>
                <c:pt idx="0">
                  <c:v>0.99972633259598931</c:v>
                </c:pt>
                <c:pt idx="1">
                  <c:v>0.82536152798667006</c:v>
                </c:pt>
                <c:pt idx="2">
                  <c:v>0.73187613019862219</c:v>
                </c:pt>
                <c:pt idx="3">
                  <c:v>0.65362758123719233</c:v>
                </c:pt>
                <c:pt idx="4">
                  <c:v>0.66378469407630691</c:v>
                </c:pt>
                <c:pt idx="5">
                  <c:v>0.65830932928567409</c:v>
                </c:pt>
                <c:pt idx="6">
                  <c:v>0.6082081089475686</c:v>
                </c:pt>
                <c:pt idx="7">
                  <c:v>0.57609198635317893</c:v>
                </c:pt>
                <c:pt idx="8">
                  <c:v>0.55663525913715339</c:v>
                </c:pt>
                <c:pt idx="9">
                  <c:v>0.4405210383729648</c:v>
                </c:pt>
                <c:pt idx="10">
                  <c:v>0.35660216139667572</c:v>
                </c:pt>
                <c:pt idx="11">
                  <c:v>0.28650924106609976</c:v>
                </c:pt>
                <c:pt idx="12">
                  <c:v>0.2282751679143718</c:v>
                </c:pt>
                <c:pt idx="13">
                  <c:v>0.17907167862235104</c:v>
                </c:pt>
                <c:pt idx="14">
                  <c:v>0.14867752471274859</c:v>
                </c:pt>
                <c:pt idx="15">
                  <c:v>0.12567260997354887</c:v>
                </c:pt>
                <c:pt idx="16">
                  <c:v>9.5485069420914365E-2</c:v>
                </c:pt>
                <c:pt idx="17">
                  <c:v>6.5786173252341207E-2</c:v>
                </c:pt>
                <c:pt idx="18">
                  <c:v>3.298370701515211E-2</c:v>
                </c:pt>
                <c:pt idx="19">
                  <c:v>2.0954229534638127E-2</c:v>
                </c:pt>
                <c:pt idx="20">
                  <c:v>7.7941053930109866E-3</c:v>
                </c:pt>
                <c:pt idx="21">
                  <c:v>2.4280098051724171E-3</c:v>
                </c:pt>
                <c:pt idx="22">
                  <c:v>1.2095416675846724E-3</c:v>
                </c:pt>
                <c:pt idx="23">
                  <c:v>7.9108552910324599E-4</c:v>
                </c:pt>
                <c:pt idx="24">
                  <c:v>4.8021622156464147E-4</c:v>
                </c:pt>
              </c:numCache>
            </c:numRef>
          </c:val>
          <c:extLst>
            <c:ext xmlns:c16="http://schemas.microsoft.com/office/drawing/2014/chart" uri="{C3380CC4-5D6E-409C-BE32-E72D297353CC}">
              <c16:uniqueId val="{00000005-B6F2-4899-8202-B9E179500628}"/>
            </c:ext>
          </c:extLst>
        </c:ser>
        <c:ser>
          <c:idx val="1"/>
          <c:order val="1"/>
          <c:tx>
            <c:strRef>
              <c:f>'Cuadros 5.1 - 5.2'!$B$7</c:f>
              <c:strCache>
                <c:ptCount val="1"/>
                <c:pt idx="0">
                  <c:v>Crédito Directo (CCD)</c:v>
                </c:pt>
              </c:strCache>
            </c:strRef>
          </c:tx>
          <c:spPr>
            <a:solidFill>
              <a:srgbClr val="00B050"/>
            </a:solidFill>
            <a:ln>
              <a:solidFill>
                <a:srgbClr val="00B05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B6F2-4899-8202-B9E179500628}"/>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5.1 - 5.2'!$C$7:$AA$7</c:f>
              <c:numCache>
                <c:formatCode>0.0%</c:formatCode>
                <c:ptCount val="25"/>
                <c:pt idx="0">
                  <c:v>0</c:v>
                </c:pt>
                <c:pt idx="1">
                  <c:v>0.17243230821550384</c:v>
                </c:pt>
                <c:pt idx="2">
                  <c:v>0.26456934878343202</c:v>
                </c:pt>
                <c:pt idx="3">
                  <c:v>0.34171567545657217</c:v>
                </c:pt>
                <c:pt idx="4">
                  <c:v>0.33060922311195196</c:v>
                </c:pt>
                <c:pt idx="5">
                  <c:v>0.33298035859587183</c:v>
                </c:pt>
                <c:pt idx="6">
                  <c:v>0.36525356135390197</c:v>
                </c:pt>
                <c:pt idx="7">
                  <c:v>0.36723875571139597</c:v>
                </c:pt>
                <c:pt idx="8">
                  <c:v>0.35711128382600388</c:v>
                </c:pt>
                <c:pt idx="9">
                  <c:v>0.43946558022419824</c:v>
                </c:pt>
                <c:pt idx="10">
                  <c:v>0.47870986170471441</c:v>
                </c:pt>
                <c:pt idx="11">
                  <c:v>0.47350517098941691</c:v>
                </c:pt>
                <c:pt idx="12">
                  <c:v>0.48902026119202452</c:v>
                </c:pt>
                <c:pt idx="13">
                  <c:v>0.51983692490565814</c:v>
                </c:pt>
                <c:pt idx="14">
                  <c:v>0.52920605053855474</c:v>
                </c:pt>
                <c:pt idx="15">
                  <c:v>0.52898981124974098</c:v>
                </c:pt>
                <c:pt idx="16">
                  <c:v>0.51939562812340967</c:v>
                </c:pt>
                <c:pt idx="17">
                  <c:v>0.51631627585639905</c:v>
                </c:pt>
                <c:pt idx="18">
                  <c:v>0.50206431609503033</c:v>
                </c:pt>
                <c:pt idx="19">
                  <c:v>0.45347415709385819</c:v>
                </c:pt>
                <c:pt idx="20">
                  <c:v>0.28863618236930744</c:v>
                </c:pt>
                <c:pt idx="21">
                  <c:v>0.13148793337936115</c:v>
                </c:pt>
                <c:pt idx="22">
                  <c:v>0.10074446340281232</c:v>
                </c:pt>
                <c:pt idx="23">
                  <c:v>7.9370045420084523E-2</c:v>
                </c:pt>
                <c:pt idx="24">
                  <c:v>6.6283120152967195E-2</c:v>
                </c:pt>
              </c:numCache>
            </c:numRef>
          </c:val>
          <c:extLst>
            <c:ext xmlns:c16="http://schemas.microsoft.com/office/drawing/2014/chart" uri="{C3380CC4-5D6E-409C-BE32-E72D297353CC}">
              <c16:uniqueId val="{00000007-B6F2-4899-8202-B9E179500628}"/>
            </c:ext>
          </c:extLst>
        </c:ser>
        <c:ser>
          <c:idx val="2"/>
          <c:order val="2"/>
          <c:tx>
            <c:strRef>
              <c:f>'Cuadros 5.1 - 5.2'!$B$14</c:f>
              <c:strCache>
                <c:ptCount val="1"/>
                <c:pt idx="0">
                  <c:v>Pagos Inmediatos (PIN)</c:v>
                </c:pt>
              </c:strCache>
            </c:strRef>
          </c:tx>
          <c:spPr>
            <a:solidFill>
              <a:srgbClr val="FFE18B">
                <a:lumMod val="75000"/>
              </a:srgbClr>
            </a:solidFill>
            <a:ln>
              <a:solidFill>
                <a:srgbClr val="FFE18B">
                  <a:lumMod val="75000"/>
                </a:srgbClr>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B6F2-4899-8202-B9E179500628}"/>
                </c:ext>
              </c:extLst>
            </c:dLbl>
            <c:dLbl>
              <c:idx val="1"/>
              <c:delete val="1"/>
              <c:extLst>
                <c:ext xmlns:c15="http://schemas.microsoft.com/office/drawing/2012/chart" uri="{CE6537A1-D6FC-4f65-9D91-7224C49458BB}"/>
                <c:ext xmlns:c16="http://schemas.microsoft.com/office/drawing/2014/chart" uri="{C3380CC4-5D6E-409C-BE32-E72D297353CC}">
                  <c16:uniqueId val="{00000009-B6F2-4899-8202-B9E179500628}"/>
                </c:ext>
              </c:extLst>
            </c:dLbl>
            <c:dLbl>
              <c:idx val="2"/>
              <c:delete val="1"/>
              <c:extLst>
                <c:ext xmlns:c15="http://schemas.microsoft.com/office/drawing/2012/chart" uri="{CE6537A1-D6FC-4f65-9D91-7224C49458BB}"/>
                <c:ext xmlns:c16="http://schemas.microsoft.com/office/drawing/2014/chart" uri="{C3380CC4-5D6E-409C-BE32-E72D297353CC}">
                  <c16:uniqueId val="{0000000A-B6F2-4899-8202-B9E179500628}"/>
                </c:ext>
              </c:extLst>
            </c:dLbl>
            <c:dLbl>
              <c:idx val="3"/>
              <c:delete val="1"/>
              <c:extLst>
                <c:ext xmlns:c15="http://schemas.microsoft.com/office/drawing/2012/chart" uri="{CE6537A1-D6FC-4f65-9D91-7224C49458BB}"/>
                <c:ext xmlns:c16="http://schemas.microsoft.com/office/drawing/2014/chart" uri="{C3380CC4-5D6E-409C-BE32-E72D297353CC}">
                  <c16:uniqueId val="{0000000B-B6F2-4899-8202-B9E179500628}"/>
                </c:ext>
              </c:extLst>
            </c:dLbl>
            <c:dLbl>
              <c:idx val="4"/>
              <c:delete val="1"/>
              <c:extLst>
                <c:ext xmlns:c15="http://schemas.microsoft.com/office/drawing/2012/chart" uri="{CE6537A1-D6FC-4f65-9D91-7224C49458BB}"/>
                <c:ext xmlns:c16="http://schemas.microsoft.com/office/drawing/2014/chart" uri="{C3380CC4-5D6E-409C-BE32-E72D297353CC}">
                  <c16:uniqueId val="{0000000C-B6F2-4899-8202-B9E179500628}"/>
                </c:ext>
              </c:extLst>
            </c:dLbl>
            <c:dLbl>
              <c:idx val="5"/>
              <c:delete val="1"/>
              <c:extLst>
                <c:ext xmlns:c15="http://schemas.microsoft.com/office/drawing/2012/chart" uri="{CE6537A1-D6FC-4f65-9D91-7224C49458BB}"/>
                <c:ext xmlns:c16="http://schemas.microsoft.com/office/drawing/2014/chart" uri="{C3380CC4-5D6E-409C-BE32-E72D297353CC}">
                  <c16:uniqueId val="{0000000D-B6F2-4899-8202-B9E179500628}"/>
                </c:ext>
              </c:extLst>
            </c:dLbl>
            <c:dLbl>
              <c:idx val="6"/>
              <c:delete val="1"/>
              <c:extLst>
                <c:ext xmlns:c15="http://schemas.microsoft.com/office/drawing/2012/chart" uri="{CE6537A1-D6FC-4f65-9D91-7224C49458BB}"/>
                <c:ext xmlns:c16="http://schemas.microsoft.com/office/drawing/2014/chart" uri="{C3380CC4-5D6E-409C-BE32-E72D297353CC}">
                  <c16:uniqueId val="{0000000E-B6F2-4899-8202-B9E179500628}"/>
                </c:ext>
              </c:extLst>
            </c:dLbl>
            <c:dLbl>
              <c:idx val="7"/>
              <c:delete val="1"/>
              <c:extLst>
                <c:ext xmlns:c15="http://schemas.microsoft.com/office/drawing/2012/chart" uri="{CE6537A1-D6FC-4f65-9D91-7224C49458BB}"/>
                <c:ext xmlns:c16="http://schemas.microsoft.com/office/drawing/2014/chart" uri="{C3380CC4-5D6E-409C-BE32-E72D297353CC}">
                  <c16:uniqueId val="{0000000F-B6F2-4899-8202-B9E179500628}"/>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5.1 - 5.2'!$C$14:$AA$14</c:f>
              <c:numCache>
                <c:formatCode>0.0%</c:formatCode>
                <c:ptCount val="25"/>
                <c:pt idx="0">
                  <c:v>2.7366740401064997E-4</c:v>
                </c:pt>
                <c:pt idx="1">
                  <c:v>2.2049543172055022E-3</c:v>
                </c:pt>
                <c:pt idx="2">
                  <c:v>3.4246568687998371E-3</c:v>
                </c:pt>
                <c:pt idx="3">
                  <c:v>4.1141261512824554E-3</c:v>
                </c:pt>
                <c:pt idx="4">
                  <c:v>4.779284235619876E-3</c:v>
                </c:pt>
                <c:pt idx="5">
                  <c:v>6.4697499862960122E-3</c:v>
                </c:pt>
                <c:pt idx="6">
                  <c:v>9.3187406808494366E-3</c:v>
                </c:pt>
                <c:pt idx="7">
                  <c:v>3.0326938338442019E-2</c:v>
                </c:pt>
                <c:pt idx="8">
                  <c:v>5.48340090900786E-2</c:v>
                </c:pt>
                <c:pt idx="9">
                  <c:v>8.2438760667039035E-2</c:v>
                </c:pt>
                <c:pt idx="10">
                  <c:v>0.11473648400636088</c:v>
                </c:pt>
                <c:pt idx="11">
                  <c:v>0.18816226283591472</c:v>
                </c:pt>
                <c:pt idx="12">
                  <c:v>0.22879132394308882</c:v>
                </c:pt>
                <c:pt idx="13">
                  <c:v>0.24498304666382537</c:v>
                </c:pt>
                <c:pt idx="14">
                  <c:v>0.25508715928838493</c:v>
                </c:pt>
                <c:pt idx="15">
                  <c:v>0.26260170855034437</c:v>
                </c:pt>
                <c:pt idx="16">
                  <c:v>0.28170633670970513</c:v>
                </c:pt>
                <c:pt idx="17">
                  <c:v>0.28872530512721761</c:v>
                </c:pt>
                <c:pt idx="18">
                  <c:v>0.29763224969820889</c:v>
                </c:pt>
                <c:pt idx="19">
                  <c:v>0.28752947182966415</c:v>
                </c:pt>
                <c:pt idx="20">
                  <c:v>0.18279376461832139</c:v>
                </c:pt>
                <c:pt idx="21">
                  <c:v>8.6353526142845208E-2</c:v>
                </c:pt>
                <c:pt idx="22">
                  <c:v>6.0496359961757923E-2</c:v>
                </c:pt>
                <c:pt idx="23">
                  <c:v>4.8980441409058446E-2</c:v>
                </c:pt>
                <c:pt idx="24">
                  <c:v>4.3865539020560791E-2</c:v>
                </c:pt>
              </c:numCache>
            </c:numRef>
          </c:val>
          <c:extLst>
            <c:ext xmlns:c16="http://schemas.microsoft.com/office/drawing/2014/chart" uri="{C3380CC4-5D6E-409C-BE32-E72D297353CC}">
              <c16:uniqueId val="{00000010-B6F2-4899-8202-B9E179500628}"/>
            </c:ext>
          </c:extLst>
        </c:ser>
        <c:ser>
          <c:idx val="3"/>
          <c:order val="3"/>
          <c:tx>
            <c:strRef>
              <c:f>'Cuadros 5.1 - 5.2'!$B$18</c:f>
              <c:strCache>
                <c:ptCount val="1"/>
                <c:pt idx="0">
                  <c:v>Débitos Inmediatos (DTR)</c:v>
                </c:pt>
              </c:strCache>
            </c:strRef>
          </c:tx>
          <c:spPr>
            <a:solidFill>
              <a:srgbClr val="FEAA5E">
                <a:lumMod val="75000"/>
              </a:srgbClr>
            </a:solidFill>
            <a:ln>
              <a:solidFill>
                <a:srgbClr val="FEAA5E">
                  <a:lumMod val="75000"/>
                </a:srgbClr>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B6F2-4899-8202-B9E179500628}"/>
                </c:ext>
              </c:extLst>
            </c:dLbl>
            <c:dLbl>
              <c:idx val="1"/>
              <c:delete val="1"/>
              <c:extLst>
                <c:ext xmlns:c15="http://schemas.microsoft.com/office/drawing/2012/chart" uri="{CE6537A1-D6FC-4f65-9D91-7224C49458BB}"/>
                <c:ext xmlns:c16="http://schemas.microsoft.com/office/drawing/2014/chart" uri="{C3380CC4-5D6E-409C-BE32-E72D297353CC}">
                  <c16:uniqueId val="{00000012-B6F2-4899-8202-B9E179500628}"/>
                </c:ext>
              </c:extLst>
            </c:dLbl>
            <c:dLbl>
              <c:idx val="2"/>
              <c:delete val="1"/>
              <c:extLst>
                <c:ext xmlns:c15="http://schemas.microsoft.com/office/drawing/2012/chart" uri="{CE6537A1-D6FC-4f65-9D91-7224C49458BB}"/>
                <c:ext xmlns:c16="http://schemas.microsoft.com/office/drawing/2014/chart" uri="{C3380CC4-5D6E-409C-BE32-E72D297353CC}">
                  <c16:uniqueId val="{00000013-B6F2-4899-8202-B9E179500628}"/>
                </c:ext>
              </c:extLst>
            </c:dLbl>
            <c:dLbl>
              <c:idx val="3"/>
              <c:delete val="1"/>
              <c:extLst>
                <c:ext xmlns:c15="http://schemas.microsoft.com/office/drawing/2012/chart" uri="{CE6537A1-D6FC-4f65-9D91-7224C49458BB}"/>
                <c:ext xmlns:c16="http://schemas.microsoft.com/office/drawing/2014/chart" uri="{C3380CC4-5D6E-409C-BE32-E72D297353CC}">
                  <c16:uniqueId val="{00000014-B6F2-4899-8202-B9E179500628}"/>
                </c:ext>
              </c:extLst>
            </c:dLbl>
            <c:dLbl>
              <c:idx val="4"/>
              <c:delete val="1"/>
              <c:extLst>
                <c:ext xmlns:c15="http://schemas.microsoft.com/office/drawing/2012/chart" uri="{CE6537A1-D6FC-4f65-9D91-7224C49458BB}"/>
                <c:ext xmlns:c16="http://schemas.microsoft.com/office/drawing/2014/chart" uri="{C3380CC4-5D6E-409C-BE32-E72D297353CC}">
                  <c16:uniqueId val="{00000015-B6F2-4899-8202-B9E179500628}"/>
                </c:ext>
              </c:extLst>
            </c:dLbl>
            <c:dLbl>
              <c:idx val="5"/>
              <c:delete val="1"/>
              <c:extLst>
                <c:ext xmlns:c15="http://schemas.microsoft.com/office/drawing/2012/chart" uri="{CE6537A1-D6FC-4f65-9D91-7224C49458BB}"/>
                <c:ext xmlns:c16="http://schemas.microsoft.com/office/drawing/2014/chart" uri="{C3380CC4-5D6E-409C-BE32-E72D297353CC}">
                  <c16:uniqueId val="{00000016-B6F2-4899-8202-B9E179500628}"/>
                </c:ext>
              </c:extLst>
            </c:dLbl>
            <c:dLbl>
              <c:idx val="6"/>
              <c:delete val="1"/>
              <c:extLst>
                <c:ext xmlns:c15="http://schemas.microsoft.com/office/drawing/2012/chart" uri="{CE6537A1-D6FC-4f65-9D91-7224C49458BB}"/>
                <c:ext xmlns:c16="http://schemas.microsoft.com/office/drawing/2014/chart" uri="{C3380CC4-5D6E-409C-BE32-E72D297353CC}">
                  <c16:uniqueId val="{00000017-B6F2-4899-8202-B9E179500628}"/>
                </c:ext>
              </c:extLst>
            </c:dLbl>
            <c:dLbl>
              <c:idx val="7"/>
              <c:delete val="1"/>
              <c:extLst>
                <c:ext xmlns:c15="http://schemas.microsoft.com/office/drawing/2012/chart" uri="{CE6537A1-D6FC-4f65-9D91-7224C49458BB}"/>
                <c:ext xmlns:c16="http://schemas.microsoft.com/office/drawing/2014/chart" uri="{C3380CC4-5D6E-409C-BE32-E72D297353CC}">
                  <c16:uniqueId val="{00000018-B6F2-4899-8202-B9E179500628}"/>
                </c:ext>
              </c:extLst>
            </c:dLbl>
            <c:dLbl>
              <c:idx val="8"/>
              <c:delete val="1"/>
              <c:extLst>
                <c:ext xmlns:c15="http://schemas.microsoft.com/office/drawing/2012/chart" uri="{CE6537A1-D6FC-4f65-9D91-7224C49458BB}"/>
                <c:ext xmlns:c16="http://schemas.microsoft.com/office/drawing/2014/chart" uri="{C3380CC4-5D6E-409C-BE32-E72D297353CC}">
                  <c16:uniqueId val="{00000019-B6F2-4899-8202-B9E179500628}"/>
                </c:ext>
              </c:extLst>
            </c:dLbl>
            <c:dLbl>
              <c:idx val="9"/>
              <c:delete val="1"/>
              <c:extLst>
                <c:ext xmlns:c15="http://schemas.microsoft.com/office/drawing/2012/chart" uri="{CE6537A1-D6FC-4f65-9D91-7224C49458BB}"/>
                <c:ext xmlns:c16="http://schemas.microsoft.com/office/drawing/2014/chart" uri="{C3380CC4-5D6E-409C-BE32-E72D297353CC}">
                  <c16:uniqueId val="{0000001A-B6F2-4899-8202-B9E179500628}"/>
                </c:ext>
              </c:extLst>
            </c:dLbl>
            <c:dLbl>
              <c:idx val="10"/>
              <c:delete val="1"/>
              <c:extLst>
                <c:ext xmlns:c15="http://schemas.microsoft.com/office/drawing/2012/chart" uri="{CE6537A1-D6FC-4f65-9D91-7224C49458BB}"/>
                <c:ext xmlns:c16="http://schemas.microsoft.com/office/drawing/2014/chart" uri="{C3380CC4-5D6E-409C-BE32-E72D297353CC}">
                  <c16:uniqueId val="{0000001B-B6F2-4899-8202-B9E179500628}"/>
                </c:ext>
              </c:extLst>
            </c:dLbl>
            <c:dLbl>
              <c:idx val="11"/>
              <c:delete val="1"/>
              <c:extLst>
                <c:ext xmlns:c15="http://schemas.microsoft.com/office/drawing/2012/chart" uri="{CE6537A1-D6FC-4f65-9D91-7224C49458BB}"/>
                <c:ext xmlns:c16="http://schemas.microsoft.com/office/drawing/2014/chart" uri="{C3380CC4-5D6E-409C-BE32-E72D297353CC}">
                  <c16:uniqueId val="{0000001C-B6F2-4899-8202-B9E179500628}"/>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5.1 - 5.2'!$C$18:$AA$18</c:f>
              <c:numCache>
                <c:formatCode>0.0%</c:formatCode>
                <c:ptCount val="25"/>
                <c:pt idx="0">
                  <c:v>0</c:v>
                </c:pt>
                <c:pt idx="1">
                  <c:v>0</c:v>
                </c:pt>
                <c:pt idx="2">
                  <c:v>0</c:v>
                </c:pt>
                <c:pt idx="3">
                  <c:v>0</c:v>
                </c:pt>
                <c:pt idx="4">
                  <c:v>0</c:v>
                </c:pt>
                <c:pt idx="5">
                  <c:v>1.3014161978647815E-3</c:v>
                </c:pt>
                <c:pt idx="6">
                  <c:v>1.5961460046556662E-2</c:v>
                </c:pt>
                <c:pt idx="7">
                  <c:v>2.4256117520998575E-2</c:v>
                </c:pt>
                <c:pt idx="8">
                  <c:v>2.8453478207420922E-2</c:v>
                </c:pt>
                <c:pt idx="9">
                  <c:v>3.3768567443166371E-2</c:v>
                </c:pt>
                <c:pt idx="10">
                  <c:v>4.4446765402411624E-2</c:v>
                </c:pt>
                <c:pt idx="11">
                  <c:v>4.6225584272322137E-2</c:v>
                </c:pt>
                <c:pt idx="12">
                  <c:v>4.7322117146496263E-2</c:v>
                </c:pt>
                <c:pt idx="13">
                  <c:v>4.8716538467036018E-2</c:v>
                </c:pt>
                <c:pt idx="14">
                  <c:v>5.8762412693389117E-2</c:v>
                </c:pt>
                <c:pt idx="15">
                  <c:v>7.3256621866841912E-2</c:v>
                </c:pt>
                <c:pt idx="16">
                  <c:v>9.0710685731673443E-2</c:v>
                </c:pt>
                <c:pt idx="17">
                  <c:v>0.10993917061216406</c:v>
                </c:pt>
                <c:pt idx="18">
                  <c:v>0.13459172339471709</c:v>
                </c:pt>
                <c:pt idx="19">
                  <c:v>0.16422289912384772</c:v>
                </c:pt>
                <c:pt idx="20">
                  <c:v>0.1396312931450169</c:v>
                </c:pt>
                <c:pt idx="21">
                  <c:v>9.7564249746172282E-2</c:v>
                </c:pt>
                <c:pt idx="22">
                  <c:v>9.0021307874344494E-2</c:v>
                </c:pt>
                <c:pt idx="23">
                  <c:v>8.6896143936707804E-2</c:v>
                </c:pt>
                <c:pt idx="24">
                  <c:v>9.0791826345034715E-2</c:v>
                </c:pt>
              </c:numCache>
            </c:numRef>
          </c:val>
          <c:extLst>
            <c:ext xmlns:c16="http://schemas.microsoft.com/office/drawing/2014/chart" uri="{C3380CC4-5D6E-409C-BE32-E72D297353CC}">
              <c16:uniqueId val="{0000001D-B6F2-4899-8202-B9E179500628}"/>
            </c:ext>
          </c:extLst>
        </c:ser>
        <c:ser>
          <c:idx val="4"/>
          <c:order val="4"/>
          <c:tx>
            <c:strRef>
              <c:f>'Cuadros 5.1 - 5.2'!$B$22</c:f>
              <c:strCache>
                <c:ptCount val="1"/>
                <c:pt idx="0">
                  <c:v>Débito Directo (CDD)</c:v>
                </c:pt>
              </c:strCache>
            </c:strRef>
          </c:tx>
          <c:spPr>
            <a:solidFill>
              <a:srgbClr val="FF0000"/>
            </a:solidFill>
            <a:ln>
              <a:solidFill>
                <a:srgbClr val="FF0000"/>
              </a:solidFill>
            </a:ln>
          </c:spPr>
          <c:invertIfNegative val="0"/>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5.1 - 5.2'!$C$22:$AA$22</c:f>
              <c:numCache>
                <c:formatCode>0.0%</c:formatCode>
                <c:ptCount val="25"/>
                <c:pt idx="0">
                  <c:v>0</c:v>
                </c:pt>
                <c:pt idx="1">
                  <c:v>1.2094806205631626E-6</c:v>
                </c:pt>
                <c:pt idx="2">
                  <c:v>1.2986414914596347E-4</c:v>
                </c:pt>
                <c:pt idx="3">
                  <c:v>5.4261715495304791E-4</c:v>
                </c:pt>
                <c:pt idx="4">
                  <c:v>8.2679857612121194E-4</c:v>
                </c:pt>
                <c:pt idx="5">
                  <c:v>9.3914593429322293E-4</c:v>
                </c:pt>
                <c:pt idx="6">
                  <c:v>1.2581289711232713E-3</c:v>
                </c:pt>
                <c:pt idx="7">
                  <c:v>2.0862020759845109E-3</c:v>
                </c:pt>
                <c:pt idx="8">
                  <c:v>2.9659697393432465E-3</c:v>
                </c:pt>
                <c:pt idx="9">
                  <c:v>3.8060532926315663E-3</c:v>
                </c:pt>
                <c:pt idx="10">
                  <c:v>5.5047274898373565E-3</c:v>
                </c:pt>
                <c:pt idx="11">
                  <c:v>5.5977408362464275E-3</c:v>
                </c:pt>
                <c:pt idx="12">
                  <c:v>6.591129804018621E-3</c:v>
                </c:pt>
                <c:pt idx="13">
                  <c:v>7.3918113411294648E-3</c:v>
                </c:pt>
                <c:pt idx="14">
                  <c:v>8.2668527669226156E-3</c:v>
                </c:pt>
                <c:pt idx="15">
                  <c:v>8.6936087672960516E-3</c:v>
                </c:pt>
                <c:pt idx="16">
                  <c:v>9.244614879687689E-3</c:v>
                </c:pt>
                <c:pt idx="17">
                  <c:v>1.0638372730655375E-2</c:v>
                </c:pt>
                <c:pt idx="18">
                  <c:v>1.3699994400216662E-2</c:v>
                </c:pt>
                <c:pt idx="19">
                  <c:v>1.5315644067778912E-2</c:v>
                </c:pt>
                <c:pt idx="20">
                  <c:v>6.9284971130298533E-3</c:v>
                </c:pt>
                <c:pt idx="21">
                  <c:v>3.3423924908456779E-3</c:v>
                </c:pt>
                <c:pt idx="22">
                  <c:v>2.2768227103302373E-3</c:v>
                </c:pt>
                <c:pt idx="23">
                  <c:v>1.9589783591438511E-3</c:v>
                </c:pt>
                <c:pt idx="24">
                  <c:v>2.0885741507479716E-3</c:v>
                </c:pt>
              </c:numCache>
            </c:numRef>
          </c:val>
          <c:extLst>
            <c:ext xmlns:c16="http://schemas.microsoft.com/office/drawing/2014/chart" uri="{C3380CC4-5D6E-409C-BE32-E72D297353CC}">
              <c16:uniqueId val="{0000001E-B6F2-4899-8202-B9E179500628}"/>
            </c:ext>
          </c:extLst>
        </c:ser>
        <c:ser>
          <c:idx val="5"/>
          <c:order val="5"/>
          <c:tx>
            <c:strRef>
              <c:f>'Cuadros 5.1 - 5.2'!$B$25</c:f>
              <c:strCache>
                <c:ptCount val="1"/>
                <c:pt idx="0">
                  <c:v>Monedero Bancario (Sinpe Móvil)</c:v>
                </c:pt>
              </c:strCache>
            </c:strRef>
          </c:tx>
          <c:spPr>
            <a:solidFill>
              <a:srgbClr val="7030A0"/>
            </a:solidFill>
            <a:ln>
              <a:solidFill>
                <a:srgbClr val="7030A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3-B6F2-4899-8202-B9E179500628}"/>
                </c:ext>
              </c:extLst>
            </c:dLbl>
            <c:dLbl>
              <c:idx val="1"/>
              <c:delete val="1"/>
              <c:extLst>
                <c:ext xmlns:c15="http://schemas.microsoft.com/office/drawing/2012/chart" uri="{CE6537A1-D6FC-4f65-9D91-7224C49458BB}"/>
                <c:ext xmlns:c16="http://schemas.microsoft.com/office/drawing/2014/chart" uri="{C3380CC4-5D6E-409C-BE32-E72D297353CC}">
                  <c16:uniqueId val="{00000032-B6F2-4899-8202-B9E179500628}"/>
                </c:ext>
              </c:extLst>
            </c:dLbl>
            <c:dLbl>
              <c:idx val="2"/>
              <c:delete val="1"/>
              <c:extLst>
                <c:ext xmlns:c15="http://schemas.microsoft.com/office/drawing/2012/chart" uri="{CE6537A1-D6FC-4f65-9D91-7224C49458BB}"/>
                <c:ext xmlns:c16="http://schemas.microsoft.com/office/drawing/2014/chart" uri="{C3380CC4-5D6E-409C-BE32-E72D297353CC}">
                  <c16:uniqueId val="{00000031-B6F2-4899-8202-B9E179500628}"/>
                </c:ext>
              </c:extLst>
            </c:dLbl>
            <c:dLbl>
              <c:idx val="3"/>
              <c:delete val="1"/>
              <c:extLst>
                <c:ext xmlns:c15="http://schemas.microsoft.com/office/drawing/2012/chart" uri="{CE6537A1-D6FC-4f65-9D91-7224C49458BB}"/>
                <c:ext xmlns:c16="http://schemas.microsoft.com/office/drawing/2014/chart" uri="{C3380CC4-5D6E-409C-BE32-E72D297353CC}">
                  <c16:uniqueId val="{00000030-B6F2-4899-8202-B9E179500628}"/>
                </c:ext>
              </c:extLst>
            </c:dLbl>
            <c:dLbl>
              <c:idx val="4"/>
              <c:delete val="1"/>
              <c:extLst>
                <c:ext xmlns:c15="http://schemas.microsoft.com/office/drawing/2012/chart" uri="{CE6537A1-D6FC-4f65-9D91-7224C49458BB}"/>
                <c:ext xmlns:c16="http://schemas.microsoft.com/office/drawing/2014/chart" uri="{C3380CC4-5D6E-409C-BE32-E72D297353CC}">
                  <c16:uniqueId val="{0000002F-B6F2-4899-8202-B9E179500628}"/>
                </c:ext>
              </c:extLst>
            </c:dLbl>
            <c:dLbl>
              <c:idx val="5"/>
              <c:delete val="1"/>
              <c:extLst>
                <c:ext xmlns:c15="http://schemas.microsoft.com/office/drawing/2012/chart" uri="{CE6537A1-D6FC-4f65-9D91-7224C49458BB}"/>
                <c:ext xmlns:c16="http://schemas.microsoft.com/office/drawing/2014/chart" uri="{C3380CC4-5D6E-409C-BE32-E72D297353CC}">
                  <c16:uniqueId val="{0000002E-B6F2-4899-8202-B9E179500628}"/>
                </c:ext>
              </c:extLst>
            </c:dLbl>
            <c:dLbl>
              <c:idx val="6"/>
              <c:delete val="1"/>
              <c:extLst>
                <c:ext xmlns:c15="http://schemas.microsoft.com/office/drawing/2012/chart" uri="{CE6537A1-D6FC-4f65-9D91-7224C49458BB}"/>
                <c:ext xmlns:c16="http://schemas.microsoft.com/office/drawing/2014/chart" uri="{C3380CC4-5D6E-409C-BE32-E72D297353CC}">
                  <c16:uniqueId val="{0000002D-B6F2-4899-8202-B9E179500628}"/>
                </c:ext>
              </c:extLst>
            </c:dLbl>
            <c:dLbl>
              <c:idx val="7"/>
              <c:delete val="1"/>
              <c:extLst>
                <c:ext xmlns:c15="http://schemas.microsoft.com/office/drawing/2012/chart" uri="{CE6537A1-D6FC-4f65-9D91-7224C49458BB}"/>
                <c:ext xmlns:c16="http://schemas.microsoft.com/office/drawing/2014/chart" uri="{C3380CC4-5D6E-409C-BE32-E72D297353CC}">
                  <c16:uniqueId val="{0000002C-B6F2-4899-8202-B9E179500628}"/>
                </c:ext>
              </c:extLst>
            </c:dLbl>
            <c:dLbl>
              <c:idx val="8"/>
              <c:delete val="1"/>
              <c:extLst>
                <c:ext xmlns:c15="http://schemas.microsoft.com/office/drawing/2012/chart" uri="{CE6537A1-D6FC-4f65-9D91-7224C49458BB}"/>
                <c:ext xmlns:c16="http://schemas.microsoft.com/office/drawing/2014/chart" uri="{C3380CC4-5D6E-409C-BE32-E72D297353CC}">
                  <c16:uniqueId val="{0000002B-B6F2-4899-8202-B9E179500628}"/>
                </c:ext>
              </c:extLst>
            </c:dLbl>
            <c:dLbl>
              <c:idx val="9"/>
              <c:delete val="1"/>
              <c:extLst>
                <c:ext xmlns:c15="http://schemas.microsoft.com/office/drawing/2012/chart" uri="{CE6537A1-D6FC-4f65-9D91-7224C49458BB}"/>
                <c:ext xmlns:c16="http://schemas.microsoft.com/office/drawing/2014/chart" uri="{C3380CC4-5D6E-409C-BE32-E72D297353CC}">
                  <c16:uniqueId val="{0000002A-B6F2-4899-8202-B9E179500628}"/>
                </c:ext>
              </c:extLst>
            </c:dLbl>
            <c:dLbl>
              <c:idx val="10"/>
              <c:delete val="1"/>
              <c:extLst>
                <c:ext xmlns:c15="http://schemas.microsoft.com/office/drawing/2012/chart" uri="{CE6537A1-D6FC-4f65-9D91-7224C49458BB}"/>
                <c:ext xmlns:c16="http://schemas.microsoft.com/office/drawing/2014/chart" uri="{C3380CC4-5D6E-409C-BE32-E72D297353CC}">
                  <c16:uniqueId val="{00000029-B6F2-4899-8202-B9E179500628}"/>
                </c:ext>
              </c:extLst>
            </c:dLbl>
            <c:dLbl>
              <c:idx val="11"/>
              <c:delete val="1"/>
              <c:extLst>
                <c:ext xmlns:c15="http://schemas.microsoft.com/office/drawing/2012/chart" uri="{CE6537A1-D6FC-4f65-9D91-7224C49458BB}"/>
                <c:ext xmlns:c16="http://schemas.microsoft.com/office/drawing/2014/chart" uri="{C3380CC4-5D6E-409C-BE32-E72D297353CC}">
                  <c16:uniqueId val="{00000028-B6F2-4899-8202-B9E179500628}"/>
                </c:ext>
              </c:extLst>
            </c:dLbl>
            <c:dLbl>
              <c:idx val="12"/>
              <c:delete val="1"/>
              <c:extLst>
                <c:ext xmlns:c15="http://schemas.microsoft.com/office/drawing/2012/chart" uri="{CE6537A1-D6FC-4f65-9D91-7224C49458BB}"/>
                <c:ext xmlns:c16="http://schemas.microsoft.com/office/drawing/2014/chart" uri="{C3380CC4-5D6E-409C-BE32-E72D297353CC}">
                  <c16:uniqueId val="{00000027-B6F2-4899-8202-B9E179500628}"/>
                </c:ext>
              </c:extLst>
            </c:dLbl>
            <c:dLbl>
              <c:idx val="13"/>
              <c:delete val="1"/>
              <c:extLst>
                <c:ext xmlns:c15="http://schemas.microsoft.com/office/drawing/2012/chart" uri="{CE6537A1-D6FC-4f65-9D91-7224C49458BB}"/>
                <c:ext xmlns:c16="http://schemas.microsoft.com/office/drawing/2014/chart" uri="{C3380CC4-5D6E-409C-BE32-E72D297353CC}">
                  <c16:uniqueId val="{00000026-B6F2-4899-8202-B9E179500628}"/>
                </c:ext>
              </c:extLst>
            </c:dLbl>
            <c:dLbl>
              <c:idx val="14"/>
              <c:delete val="1"/>
              <c:extLst>
                <c:ext xmlns:c15="http://schemas.microsoft.com/office/drawing/2012/chart" uri="{CE6537A1-D6FC-4f65-9D91-7224C49458BB}"/>
                <c:ext xmlns:c16="http://schemas.microsoft.com/office/drawing/2014/chart" uri="{C3380CC4-5D6E-409C-BE32-E72D297353CC}">
                  <c16:uniqueId val="{00000025-B6F2-4899-8202-B9E179500628}"/>
                </c:ext>
              </c:extLst>
            </c:dLbl>
            <c:dLbl>
              <c:idx val="15"/>
              <c:delete val="1"/>
              <c:extLst>
                <c:ext xmlns:c15="http://schemas.microsoft.com/office/drawing/2012/chart" uri="{CE6537A1-D6FC-4f65-9D91-7224C49458BB}"/>
                <c:ext xmlns:c16="http://schemas.microsoft.com/office/drawing/2014/chart" uri="{C3380CC4-5D6E-409C-BE32-E72D297353CC}">
                  <c16:uniqueId val="{00000024-B6F2-4899-8202-B9E179500628}"/>
                </c:ext>
              </c:extLst>
            </c:dLbl>
            <c:dLbl>
              <c:idx val="16"/>
              <c:delete val="1"/>
              <c:extLst>
                <c:ext xmlns:c15="http://schemas.microsoft.com/office/drawing/2012/chart" uri="{CE6537A1-D6FC-4f65-9D91-7224C49458BB}"/>
                <c:ext xmlns:c16="http://schemas.microsoft.com/office/drawing/2014/chart" uri="{C3380CC4-5D6E-409C-BE32-E72D297353CC}">
                  <c16:uniqueId val="{00000023-B6F2-4899-8202-B9E179500628}"/>
                </c:ext>
              </c:extLst>
            </c:dLbl>
            <c:dLbl>
              <c:idx val="17"/>
              <c:delete val="1"/>
              <c:extLst>
                <c:ext xmlns:c15="http://schemas.microsoft.com/office/drawing/2012/chart" uri="{CE6537A1-D6FC-4f65-9D91-7224C49458BB}"/>
                <c:ext xmlns:c16="http://schemas.microsoft.com/office/drawing/2014/chart" uri="{C3380CC4-5D6E-409C-BE32-E72D297353CC}">
                  <c16:uniqueId val="{00000022-B6F2-4899-8202-B9E179500628}"/>
                </c:ext>
              </c:extLst>
            </c:dLbl>
            <c:dLbl>
              <c:idx val="18"/>
              <c:delete val="1"/>
              <c:extLst>
                <c:ext xmlns:c15="http://schemas.microsoft.com/office/drawing/2012/chart" uri="{CE6537A1-D6FC-4f65-9D91-7224C49458BB}"/>
                <c:ext xmlns:c16="http://schemas.microsoft.com/office/drawing/2014/chart" uri="{C3380CC4-5D6E-409C-BE32-E72D297353CC}">
                  <c16:uniqueId val="{00000021-B6F2-4899-8202-B9E179500628}"/>
                </c:ext>
              </c:extLst>
            </c:dLbl>
            <c:numFmt formatCode="0.0%" sourceLinked="0"/>
            <c:spPr>
              <a:noFill/>
              <a:ln>
                <a:noFill/>
              </a:ln>
              <a:effectLst/>
            </c:spPr>
            <c:txPr>
              <a:bodyPr wrap="square" lIns="38100" tIns="19050" rIns="38100" bIns="19050" anchor="ctr">
                <a:spAutoFit/>
              </a:bodyPr>
              <a:lstStyle/>
              <a:p>
                <a:pPr>
                  <a:defRPr sz="1200" b="1">
                    <a:solidFill>
                      <a:schemeClr val="bg1"/>
                    </a:solidFill>
                    <a:latin typeface="Arial "/>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'Cuadros 5.1 - 5.2'!$C$6:$AA$6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'Cuadros 5.1 - 5.2'!$C$25:$AA$25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7.8563959222788368E-4</c:v>
                </c:pt>
                <c:pt idx="16">
                  <c:v>3.4576651346097374E-3</c:v>
                </c:pt>
                <c:pt idx="17">
                  <c:v>8.5947024212226324E-3</c:v>
                </c:pt>
                <c:pt idx="18">
                  <c:v>1.902800939667491E-2</c:v>
                </c:pt>
                <c:pt idx="19">
                  <c:v>5.8503598350212897E-2</c:v>
                </c:pt>
                <c:pt idx="20">
                  <c:v>0.37421615736131342</c:v>
                </c:pt>
                <c:pt idx="21">
                  <c:v>0.67882388843560326</c:v>
                </c:pt>
                <c:pt idx="22">
                  <c:v>0.74525150438317034</c:v>
                </c:pt>
                <c:pt idx="23">
                  <c:v>0.78200330534590212</c:v>
                </c:pt>
                <c:pt idx="24">
                  <c:v>0.79649072410912469</c:v>
                </c:pt>
              </c:numCache>
            </c:numRef>
          </c:val>
          <c:extLst>
            <c:ext xmlns:c16="http://schemas.microsoft.com/office/drawing/2014/chart" uri="{C3380CC4-5D6E-409C-BE32-E72D297353CC}">
              <c16:uniqueId val="{00000020-B6F2-4899-8202-B9E179500628}"/>
            </c:ext>
          </c:extLst>
        </c:ser>
        <c:dLbls>
          <c:showLegendKey val="0"/>
          <c:showVal val="0"/>
          <c:showCatName val="0"/>
          <c:showSerName val="0"/>
          <c:showPercent val="0"/>
          <c:showBubbleSize val="0"/>
        </c:dLbls>
        <c:gapWidth val="31"/>
        <c:gapDepth val="102"/>
        <c:shape val="box"/>
        <c:axId val="203564856"/>
        <c:axId val="488305448"/>
        <c:axId val="0"/>
      </c:bar3DChart>
      <c:catAx>
        <c:axId val="203564856"/>
        <c:scaling>
          <c:orientation val="minMax"/>
        </c:scaling>
        <c:delete val="0"/>
        <c:axPos val="b"/>
        <c:numFmt formatCode="General" sourceLinked="1"/>
        <c:majorTickMark val="out"/>
        <c:minorTickMark val="none"/>
        <c:tickLblPos val="nextTo"/>
        <c:spPr>
          <a:ln>
            <a:noFill/>
          </a:ln>
        </c:spPr>
        <c:txPr>
          <a:bodyPr rot="0"/>
          <a:lstStyle/>
          <a:p>
            <a:pPr>
              <a:defRPr lang="es-CR" sz="1400" b="1">
                <a:latin typeface="Arial" pitchFamily="34" charset="0"/>
                <a:cs typeface="Arial" pitchFamily="34" charset="0"/>
              </a:defRPr>
            </a:pPr>
            <a:endParaRPr lang="es-CR"/>
          </a:p>
        </c:txPr>
        <c:crossAx val="488305448"/>
        <c:crosses val="autoZero"/>
        <c:auto val="1"/>
        <c:lblAlgn val="ctr"/>
        <c:lblOffset val="100"/>
        <c:noMultiLvlLbl val="0"/>
      </c:catAx>
      <c:valAx>
        <c:axId val="488305448"/>
        <c:scaling>
          <c:orientation val="minMax"/>
        </c:scaling>
        <c:delete val="0"/>
        <c:axPos val="l"/>
        <c:majorGridlines>
          <c:spPr>
            <a:ln>
              <a:solidFill>
                <a:sysClr val="window" lastClr="FFFFFF">
                  <a:lumMod val="75000"/>
                </a:sysClr>
              </a:solidFill>
            </a:ln>
          </c:spPr>
        </c:majorGridlines>
        <c:numFmt formatCode="0%" sourceLinked="1"/>
        <c:majorTickMark val="out"/>
        <c:minorTickMark val="none"/>
        <c:tickLblPos val="nextTo"/>
        <c:spPr>
          <a:ln>
            <a:noFill/>
          </a:ln>
        </c:spPr>
        <c:txPr>
          <a:bodyPr/>
          <a:lstStyle/>
          <a:p>
            <a:pPr algn="ctr">
              <a:defRPr lang="es-CR" sz="1400" b="1" i="0" u="none" strike="noStrike" kern="1200" baseline="0">
                <a:solidFill>
                  <a:prstClr val="black"/>
                </a:solidFill>
                <a:latin typeface="Arial" pitchFamily="34" charset="0"/>
                <a:ea typeface="+mn-ea"/>
                <a:cs typeface="Arial" pitchFamily="34" charset="0"/>
              </a:defRPr>
            </a:pPr>
            <a:endParaRPr lang="es-CR"/>
          </a:p>
        </c:txPr>
        <c:crossAx val="203564856"/>
        <c:crosses val="autoZero"/>
        <c:crossBetween val="between"/>
        <c:majorUnit val="0.2"/>
      </c:valAx>
    </c:plotArea>
    <c:legend>
      <c:legendPos val="b"/>
      <c:layout>
        <c:manualLayout>
          <c:xMode val="edge"/>
          <c:yMode val="edge"/>
          <c:x val="0.12177425478672878"/>
          <c:y val="0.88801322240380332"/>
          <c:w val="0.80258718850971567"/>
          <c:h val="3.6369633041152878E-2"/>
        </c:manualLayout>
      </c:layout>
      <c:overlay val="0"/>
      <c:spPr>
        <a:ln>
          <a:noFill/>
        </a:ln>
      </c:spPr>
      <c:txPr>
        <a:bodyPr/>
        <a:lstStyle/>
        <a:p>
          <a:pPr>
            <a:defRPr lang="es-CR" sz="1200" b="1">
              <a:latin typeface="Arial" pitchFamily="34" charset="0"/>
              <a:cs typeface="Arial" pitchFamily="34" charset="0"/>
            </a:defRPr>
          </a:pPr>
          <a:endParaRPr lang="es-CR"/>
        </a:p>
      </c:txPr>
    </c:legend>
    <c:plotVisOnly val="1"/>
    <c:dispBlanksAs val="gap"/>
    <c:showDLblsOverMax val="0"/>
  </c:chart>
  <c:spPr>
    <a:ln>
      <a:solidFill>
        <a:sysClr val="windowText" lastClr="000000"/>
      </a:solidFill>
    </a:ln>
  </c:spPr>
  <c:txPr>
    <a:bodyPr/>
    <a:lstStyle/>
    <a:p>
      <a:pPr>
        <a:defRPr sz="1600">
          <a:latin typeface="Franklin Gothic Book" pitchFamily="34" charset="0"/>
        </a:defRPr>
      </a:pPr>
      <a:endParaRPr lang="es-CR"/>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lrMapOvr bg1="lt1" tx1="dk1" bg2="lt2" tx2="dk2" accent1="accent1" accent2="accent2" accent3="accent3" accent4="accent4" accent5="accent5" accent6="accent6" hlink="hlink" folHlink="folHlink"/>
  <c:chart>
    <c:autoTitleDeleted val="1"/>
    <c:view3D>
      <c:rotX val="0"/>
      <c:rotY val="0"/>
      <c:depthPercent val="70"/>
      <c:rAngAx val="1"/>
    </c:view3D>
    <c:floor>
      <c:thickness val="0"/>
    </c:floor>
    <c:sideWall>
      <c:thickness val="0"/>
      <c:spPr>
        <a:noFill/>
      </c:spPr>
    </c:sideWall>
    <c:backWall>
      <c:thickness val="0"/>
      <c:spPr>
        <a:noFill/>
      </c:spPr>
    </c:backWall>
    <c:plotArea>
      <c:layout>
        <c:manualLayout>
          <c:layoutTarget val="inner"/>
          <c:xMode val="edge"/>
          <c:yMode val="edge"/>
          <c:x val="5.2221303847687348E-2"/>
          <c:y val="0.19559829870663759"/>
          <c:w val="0.93892179551237076"/>
          <c:h val="0.6154427157448692"/>
        </c:manualLayout>
      </c:layout>
      <c:bar3DChart>
        <c:barDir val="col"/>
        <c:grouping val="percentStacked"/>
        <c:varyColors val="0"/>
        <c:ser>
          <c:idx val="0"/>
          <c:order val="0"/>
          <c:tx>
            <c:strRef>
              <c:f>'Cuadros 5.1 - 5.2'!$B$43</c:f>
              <c:strCache>
                <c:ptCount val="1"/>
                <c:pt idx="0">
                  <c:v>Cheques (CLC)</c:v>
                </c:pt>
              </c:strCache>
            </c:strRef>
          </c:tx>
          <c:spPr>
            <a:solidFill>
              <a:srgbClr val="0070C0"/>
            </a:solidFill>
            <a:ln>
              <a:solidFill>
                <a:srgbClr val="0070C0"/>
              </a:solidFill>
            </a:ln>
          </c:spPr>
          <c:invertIfNegative val="0"/>
          <c:dLbls>
            <c:dLbl>
              <c:idx val="17"/>
              <c:delete val="1"/>
              <c:extLst>
                <c:ext xmlns:c15="http://schemas.microsoft.com/office/drawing/2012/chart" uri="{CE6537A1-D6FC-4f65-9D91-7224C49458BB}"/>
                <c:ext xmlns:c16="http://schemas.microsoft.com/office/drawing/2014/chart" uri="{C3380CC4-5D6E-409C-BE32-E72D297353CC}">
                  <c16:uniqueId val="{00000005-EFEA-4E27-9C49-F845B25EAA55}"/>
                </c:ext>
              </c:extLst>
            </c:dLbl>
            <c:dLbl>
              <c:idx val="18"/>
              <c:delete val="1"/>
              <c:extLst>
                <c:ext xmlns:c15="http://schemas.microsoft.com/office/drawing/2012/chart" uri="{CE6537A1-D6FC-4f65-9D91-7224C49458BB}"/>
                <c:ext xmlns:c16="http://schemas.microsoft.com/office/drawing/2014/chart" uri="{C3380CC4-5D6E-409C-BE32-E72D297353CC}">
                  <c16:uniqueId val="{00000005-B504-42CF-9318-468EAA9B1D2C}"/>
                </c:ext>
              </c:extLst>
            </c:dLbl>
            <c:dLbl>
              <c:idx val="19"/>
              <c:delete val="1"/>
              <c:extLst>
                <c:ext xmlns:c15="http://schemas.microsoft.com/office/drawing/2012/chart" uri="{CE6537A1-D6FC-4f65-9D91-7224C49458BB}"/>
                <c:ext xmlns:c16="http://schemas.microsoft.com/office/drawing/2014/chart" uri="{C3380CC4-5D6E-409C-BE32-E72D297353CC}">
                  <c16:uniqueId val="{00000006-B504-42CF-9318-468EAA9B1D2C}"/>
                </c:ext>
              </c:extLst>
            </c:dLbl>
            <c:dLbl>
              <c:idx val="20"/>
              <c:delete val="1"/>
              <c:extLst>
                <c:ext xmlns:c15="http://schemas.microsoft.com/office/drawing/2012/chart" uri="{CE6537A1-D6FC-4f65-9D91-7224C49458BB}"/>
                <c:ext xmlns:c16="http://schemas.microsoft.com/office/drawing/2014/chart" uri="{C3380CC4-5D6E-409C-BE32-E72D297353CC}">
                  <c16:uniqueId val="{00000007-B504-42CF-9318-468EAA9B1D2C}"/>
                </c:ext>
              </c:extLst>
            </c:dLbl>
            <c:dLbl>
              <c:idx val="21"/>
              <c:delete val="1"/>
              <c:extLst>
                <c:ext xmlns:c15="http://schemas.microsoft.com/office/drawing/2012/chart" uri="{CE6537A1-D6FC-4f65-9D91-7224C49458BB}"/>
                <c:ext xmlns:c16="http://schemas.microsoft.com/office/drawing/2014/chart" uri="{C3380CC4-5D6E-409C-BE32-E72D297353CC}">
                  <c16:uniqueId val="{00000008-B504-42CF-9318-468EAA9B1D2C}"/>
                </c:ext>
              </c:extLst>
            </c:dLbl>
            <c:dLbl>
              <c:idx val="22"/>
              <c:delete val="1"/>
              <c:extLst>
                <c:ext xmlns:c15="http://schemas.microsoft.com/office/drawing/2012/chart" uri="{CE6537A1-D6FC-4f65-9D91-7224C49458BB}"/>
                <c:ext xmlns:c16="http://schemas.microsoft.com/office/drawing/2014/chart" uri="{C3380CC4-5D6E-409C-BE32-E72D297353CC}">
                  <c16:uniqueId val="{00000009-B504-42CF-9318-468EAA9B1D2C}"/>
                </c:ext>
              </c:extLst>
            </c:dLbl>
            <c:dLbl>
              <c:idx val="23"/>
              <c:delete val="1"/>
              <c:extLst>
                <c:ext xmlns:c15="http://schemas.microsoft.com/office/drawing/2012/chart" uri="{CE6537A1-D6FC-4f65-9D91-7224C49458BB}"/>
                <c:ext xmlns:c16="http://schemas.microsoft.com/office/drawing/2014/chart" uri="{C3380CC4-5D6E-409C-BE32-E72D297353CC}">
                  <c16:uniqueId val="{00000000-3847-4530-AB07-584B3B3A9ED9}"/>
                </c:ext>
              </c:extLst>
            </c:dLbl>
            <c:dLbl>
              <c:idx val="24"/>
              <c:layout>
                <c:manualLayout>
                  <c:x val="-1.6434978759406365E-3"/>
                  <c:y val="-6.0240963855421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B9-45DA-9F3C-F355D173F3BA}"/>
                </c:ext>
              </c:extLst>
            </c:dLbl>
            <c:numFmt formatCode="0.0%" sourceLinked="0"/>
            <c:spPr>
              <a:noFill/>
              <a:ln>
                <a:noFill/>
              </a:ln>
              <a:effectLst/>
            </c:spPr>
            <c:txPr>
              <a:bodyPr wrap="square" lIns="38100" tIns="19050" rIns="38100" bIns="19050" anchor="ctr">
                <a:spAutoFit/>
              </a:bodyPr>
              <a:lstStyle/>
              <a:p>
                <a:pPr>
                  <a:defRPr sz="1200" b="1">
                    <a:solidFill>
                      <a:schemeClr val="bg1"/>
                    </a:solidFill>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5.1 - 5.2'!$C$43:$AA$43</c:f>
              <c:numCache>
                <c:formatCode>0.0%</c:formatCode>
                <c:ptCount val="25"/>
                <c:pt idx="0">
                  <c:v>0.9757775077253189</c:v>
                </c:pt>
                <c:pt idx="1">
                  <c:v>0.78603891325045649</c:v>
                </c:pt>
                <c:pt idx="2">
                  <c:v>0.68523743887868582</c:v>
                </c:pt>
                <c:pt idx="3">
                  <c:v>0.60966599898515883</c:v>
                </c:pt>
                <c:pt idx="4">
                  <c:v>0.55583763656339003</c:v>
                </c:pt>
                <c:pt idx="5">
                  <c:v>0.50050308446171821</c:v>
                </c:pt>
                <c:pt idx="6">
                  <c:v>0.48504973312684385</c:v>
                </c:pt>
                <c:pt idx="7">
                  <c:v>0.4235993516884306</c:v>
                </c:pt>
                <c:pt idx="8">
                  <c:v>0.3450354812768518</c:v>
                </c:pt>
                <c:pt idx="9">
                  <c:v>0.25170298088782261</c:v>
                </c:pt>
                <c:pt idx="10">
                  <c:v>0.20461018978037376</c:v>
                </c:pt>
                <c:pt idx="11">
                  <c:v>0.17715666958619017</c:v>
                </c:pt>
                <c:pt idx="12">
                  <c:v>0.14502620524728832</c:v>
                </c:pt>
                <c:pt idx="13">
                  <c:v>0.11584726813213628</c:v>
                </c:pt>
                <c:pt idx="14">
                  <c:v>9.5593671156020257E-2</c:v>
                </c:pt>
                <c:pt idx="15">
                  <c:v>8.1679948646393621E-2</c:v>
                </c:pt>
                <c:pt idx="16">
                  <c:v>6.2562803778368578E-2</c:v>
                </c:pt>
                <c:pt idx="17">
                  <c:v>4.6102484333388087E-2</c:v>
                </c:pt>
                <c:pt idx="18">
                  <c:v>3.0391172036720652E-2</c:v>
                </c:pt>
                <c:pt idx="19">
                  <c:v>2.254154758807303E-2</c:v>
                </c:pt>
                <c:pt idx="20">
                  <c:v>1.5134090850054948E-2</c:v>
                </c:pt>
                <c:pt idx="21">
                  <c:v>1.1908814856203294E-2</c:v>
                </c:pt>
                <c:pt idx="22">
                  <c:v>1.0128825989112696E-2</c:v>
                </c:pt>
                <c:pt idx="23">
                  <c:v>8.4404532270814965E-3</c:v>
                </c:pt>
                <c:pt idx="24">
                  <c:v>5.9740605160283596E-3</c:v>
                </c:pt>
              </c:numCache>
            </c:numRef>
          </c:val>
          <c:extLst>
            <c:ext xmlns:c16="http://schemas.microsoft.com/office/drawing/2014/chart" uri="{C3380CC4-5D6E-409C-BE32-E72D297353CC}">
              <c16:uniqueId val="{00000006-EFEA-4E27-9C49-F845B25EAA55}"/>
            </c:ext>
          </c:extLst>
        </c:ser>
        <c:ser>
          <c:idx val="1"/>
          <c:order val="1"/>
          <c:tx>
            <c:strRef>
              <c:f>'Cuadros 5.1 - 5.2'!$B$39</c:f>
              <c:strCache>
                <c:ptCount val="1"/>
                <c:pt idx="0">
                  <c:v>Crédito Directo (CCD)</c:v>
                </c:pt>
              </c:strCache>
            </c:strRef>
          </c:tx>
          <c:spPr>
            <a:solidFill>
              <a:srgbClr val="00B050"/>
            </a:solidFill>
            <a:ln>
              <a:solidFill>
                <a:srgbClr val="00B05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B504-42CF-9318-468EAA9B1D2C}"/>
                </c:ext>
              </c:extLst>
            </c:dLbl>
            <c:dLbl>
              <c:idx val="1"/>
              <c:delete val="1"/>
              <c:extLst>
                <c:ext xmlns:c15="http://schemas.microsoft.com/office/drawing/2012/chart" uri="{CE6537A1-D6FC-4f65-9D91-7224C49458BB}"/>
                <c:ext xmlns:c16="http://schemas.microsoft.com/office/drawing/2014/chart" uri="{C3380CC4-5D6E-409C-BE32-E72D297353CC}">
                  <c16:uniqueId val="{00000004-B504-42CF-9318-468EAA9B1D2C}"/>
                </c:ext>
              </c:extLst>
            </c:dLbl>
            <c:dLbl>
              <c:idx val="2"/>
              <c:delete val="1"/>
              <c:extLst>
                <c:ext xmlns:c15="http://schemas.microsoft.com/office/drawing/2012/chart" uri="{CE6537A1-D6FC-4f65-9D91-7224C49458BB}"/>
                <c:ext xmlns:c16="http://schemas.microsoft.com/office/drawing/2014/chart" uri="{C3380CC4-5D6E-409C-BE32-E72D297353CC}">
                  <c16:uniqueId val="{0000000A-B504-42CF-9318-468EAA9B1D2C}"/>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5.1 - 5.2'!$C$39:$AA$39</c:f>
              <c:numCache>
                <c:formatCode>0.0%</c:formatCode>
                <c:ptCount val="25"/>
                <c:pt idx="0">
                  <c:v>0</c:v>
                </c:pt>
                <c:pt idx="1">
                  <c:v>2.1003216377079411E-2</c:v>
                </c:pt>
                <c:pt idx="2">
                  <c:v>4.1304855791569055E-2</c:v>
                </c:pt>
                <c:pt idx="3">
                  <c:v>6.7305616213711075E-2</c:v>
                </c:pt>
                <c:pt idx="4">
                  <c:v>7.8521885478703576E-2</c:v>
                </c:pt>
                <c:pt idx="5">
                  <c:v>8.9776304638829088E-2</c:v>
                </c:pt>
                <c:pt idx="6">
                  <c:v>0.10000392224855079</c:v>
                </c:pt>
                <c:pt idx="7">
                  <c:v>0.10276651283127229</c:v>
                </c:pt>
                <c:pt idx="8">
                  <c:v>0.11517737432328923</c:v>
                </c:pt>
                <c:pt idx="9">
                  <c:v>0.14681252148830257</c:v>
                </c:pt>
                <c:pt idx="10">
                  <c:v>0.15972195273329093</c:v>
                </c:pt>
                <c:pt idx="11">
                  <c:v>0.17011683484063039</c:v>
                </c:pt>
                <c:pt idx="12">
                  <c:v>0.17790404447915231</c:v>
                </c:pt>
                <c:pt idx="13">
                  <c:v>0.18392938441943066</c:v>
                </c:pt>
                <c:pt idx="14">
                  <c:v>0.17552756589125681</c:v>
                </c:pt>
                <c:pt idx="15">
                  <c:v>0.1771221804668737</c:v>
                </c:pt>
                <c:pt idx="16">
                  <c:v>0.16672235740342689</c:v>
                </c:pt>
                <c:pt idx="17">
                  <c:v>0.16464209349332598</c:v>
                </c:pt>
                <c:pt idx="18">
                  <c:v>0.16491473577478749</c:v>
                </c:pt>
                <c:pt idx="19">
                  <c:v>0.16113251081538216</c:v>
                </c:pt>
                <c:pt idx="20">
                  <c:v>0.17073770468112234</c:v>
                </c:pt>
                <c:pt idx="21">
                  <c:v>0.15472902631991281</c:v>
                </c:pt>
                <c:pt idx="22">
                  <c:v>0.1523282780155796</c:v>
                </c:pt>
                <c:pt idx="23">
                  <c:v>0.1536817937349228</c:v>
                </c:pt>
                <c:pt idx="24">
                  <c:v>0.14182029935849888</c:v>
                </c:pt>
              </c:numCache>
            </c:numRef>
          </c:val>
          <c:extLst>
            <c:ext xmlns:c16="http://schemas.microsoft.com/office/drawing/2014/chart" uri="{C3380CC4-5D6E-409C-BE32-E72D297353CC}">
              <c16:uniqueId val="{0000000D-EFEA-4E27-9C49-F845B25EAA55}"/>
            </c:ext>
          </c:extLst>
        </c:ser>
        <c:ser>
          <c:idx val="2"/>
          <c:order val="2"/>
          <c:tx>
            <c:strRef>
              <c:f>'Cuadros 5.1 - 5.2'!$B$46</c:f>
              <c:strCache>
                <c:ptCount val="1"/>
                <c:pt idx="0">
                  <c:v>Pagos Inmediatos (PIN)</c:v>
                </c:pt>
              </c:strCache>
            </c:strRef>
          </c:tx>
          <c:spPr>
            <a:solidFill>
              <a:srgbClr val="FFC000"/>
            </a:solidFill>
            <a:ln>
              <a:solidFill>
                <a:srgbClr val="FFC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B504-42CF-9318-468EAA9B1D2C}"/>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5.1 - 5.2'!$C$46:$AA$46</c:f>
              <c:numCache>
                <c:formatCode>0.0%</c:formatCode>
                <c:ptCount val="25"/>
                <c:pt idx="0">
                  <c:v>2.4222492274681023E-2</c:v>
                </c:pt>
                <c:pt idx="1">
                  <c:v>0.19294750579258155</c:v>
                </c:pt>
                <c:pt idx="2">
                  <c:v>0.27071208668504643</c:v>
                </c:pt>
                <c:pt idx="3">
                  <c:v>0.31621269209527381</c:v>
                </c:pt>
                <c:pt idx="4">
                  <c:v>0.35258027364726108</c:v>
                </c:pt>
                <c:pt idx="5">
                  <c:v>0.39091551391841095</c:v>
                </c:pt>
                <c:pt idx="6">
                  <c:v>0.38334162789375908</c:v>
                </c:pt>
                <c:pt idx="7">
                  <c:v>0.42803875874989611</c:v>
                </c:pt>
                <c:pt idx="8">
                  <c:v>0.49004279156890196</c:v>
                </c:pt>
                <c:pt idx="9">
                  <c:v>0.54043415490980895</c:v>
                </c:pt>
                <c:pt idx="10">
                  <c:v>0.57133398075734776</c:v>
                </c:pt>
                <c:pt idx="11">
                  <c:v>0.57387162638440647</c:v>
                </c:pt>
                <c:pt idx="12">
                  <c:v>0.5720188090129632</c:v>
                </c:pt>
                <c:pt idx="13">
                  <c:v>0.5479635362680978</c:v>
                </c:pt>
                <c:pt idx="14">
                  <c:v>0.53145319548491854</c:v>
                </c:pt>
                <c:pt idx="15">
                  <c:v>0.51156181087012687</c:v>
                </c:pt>
                <c:pt idx="16">
                  <c:v>0.50008710470514672</c:v>
                </c:pt>
                <c:pt idx="17">
                  <c:v>0.48960533529086731</c:v>
                </c:pt>
                <c:pt idx="18">
                  <c:v>0.49312796089613953</c:v>
                </c:pt>
                <c:pt idx="19">
                  <c:v>0.48961081317627597</c:v>
                </c:pt>
                <c:pt idx="20">
                  <c:v>0.46156536635910239</c:v>
                </c:pt>
                <c:pt idx="21">
                  <c:v>0.44836179823017352</c:v>
                </c:pt>
                <c:pt idx="22">
                  <c:v>0.42521288068458007</c:v>
                </c:pt>
                <c:pt idx="23">
                  <c:v>0.42989702395542251</c:v>
                </c:pt>
                <c:pt idx="24">
                  <c:v>0.43085501011652361</c:v>
                </c:pt>
              </c:numCache>
            </c:numRef>
          </c:val>
          <c:extLst>
            <c:ext xmlns:c16="http://schemas.microsoft.com/office/drawing/2014/chart" uri="{C3380CC4-5D6E-409C-BE32-E72D297353CC}">
              <c16:uniqueId val="{00000015-EFEA-4E27-9C49-F845B25EAA55}"/>
            </c:ext>
          </c:extLst>
        </c:ser>
        <c:ser>
          <c:idx val="3"/>
          <c:order val="3"/>
          <c:tx>
            <c:strRef>
              <c:f>'Cuadros 5.1 - 5.2'!$B$50</c:f>
              <c:strCache>
                <c:ptCount val="1"/>
                <c:pt idx="0">
                  <c:v>Débitos Inmediatos (DTR)</c:v>
                </c:pt>
              </c:strCache>
            </c:strRef>
          </c:tx>
          <c:spPr>
            <a:solidFill>
              <a:srgbClr val="FEAA5E">
                <a:lumMod val="75000"/>
              </a:srgbClr>
            </a:solidFill>
            <a:ln>
              <a:solidFill>
                <a:srgbClr val="FEAA5E">
                  <a:lumMod val="75000"/>
                </a:srgbClr>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B504-42CF-9318-468EAA9B1D2C}"/>
                </c:ext>
              </c:extLst>
            </c:dLbl>
            <c:dLbl>
              <c:idx val="1"/>
              <c:delete val="1"/>
              <c:extLst>
                <c:ext xmlns:c15="http://schemas.microsoft.com/office/drawing/2012/chart" uri="{CE6537A1-D6FC-4f65-9D91-7224C49458BB}"/>
                <c:ext xmlns:c16="http://schemas.microsoft.com/office/drawing/2014/chart" uri="{C3380CC4-5D6E-409C-BE32-E72D297353CC}">
                  <c16:uniqueId val="{0000000C-B504-42CF-9318-468EAA9B1D2C}"/>
                </c:ext>
              </c:extLst>
            </c:dLbl>
            <c:dLbl>
              <c:idx val="2"/>
              <c:delete val="1"/>
              <c:extLst>
                <c:ext xmlns:c15="http://schemas.microsoft.com/office/drawing/2012/chart" uri="{CE6537A1-D6FC-4f65-9D91-7224C49458BB}"/>
                <c:ext xmlns:c16="http://schemas.microsoft.com/office/drawing/2014/chart" uri="{C3380CC4-5D6E-409C-BE32-E72D297353CC}">
                  <c16:uniqueId val="{0000000D-B504-42CF-9318-468EAA9B1D2C}"/>
                </c:ext>
              </c:extLst>
            </c:dLbl>
            <c:dLbl>
              <c:idx val="3"/>
              <c:delete val="1"/>
              <c:extLst>
                <c:ext xmlns:c15="http://schemas.microsoft.com/office/drawing/2012/chart" uri="{CE6537A1-D6FC-4f65-9D91-7224C49458BB}"/>
                <c:ext xmlns:c16="http://schemas.microsoft.com/office/drawing/2014/chart" uri="{C3380CC4-5D6E-409C-BE32-E72D297353CC}">
                  <c16:uniqueId val="{0000000E-B504-42CF-9318-468EAA9B1D2C}"/>
                </c:ext>
              </c:extLst>
            </c:dLbl>
            <c:dLbl>
              <c:idx val="4"/>
              <c:delete val="1"/>
              <c:extLst>
                <c:ext xmlns:c15="http://schemas.microsoft.com/office/drawing/2012/chart" uri="{CE6537A1-D6FC-4f65-9D91-7224C49458BB}"/>
                <c:ext xmlns:c16="http://schemas.microsoft.com/office/drawing/2014/chart" uri="{C3380CC4-5D6E-409C-BE32-E72D297353CC}">
                  <c16:uniqueId val="{0000000F-B504-42CF-9318-468EAA9B1D2C}"/>
                </c:ext>
              </c:extLst>
            </c:dLbl>
            <c:dLbl>
              <c:idx val="5"/>
              <c:delete val="1"/>
              <c:extLst>
                <c:ext xmlns:c15="http://schemas.microsoft.com/office/drawing/2012/chart" uri="{CE6537A1-D6FC-4f65-9D91-7224C49458BB}"/>
                <c:ext xmlns:c16="http://schemas.microsoft.com/office/drawing/2014/chart" uri="{C3380CC4-5D6E-409C-BE32-E72D297353CC}">
                  <c16:uniqueId val="{00000010-B504-42CF-9318-468EAA9B1D2C}"/>
                </c:ext>
              </c:extLst>
            </c:dLbl>
            <c:dLbl>
              <c:idx val="6"/>
              <c:delete val="1"/>
              <c:extLst>
                <c:ext xmlns:c15="http://schemas.microsoft.com/office/drawing/2012/chart" uri="{CE6537A1-D6FC-4f65-9D91-7224C49458BB}"/>
                <c:ext xmlns:c16="http://schemas.microsoft.com/office/drawing/2014/chart" uri="{C3380CC4-5D6E-409C-BE32-E72D297353CC}">
                  <c16:uniqueId val="{00000011-B504-42CF-9318-468EAA9B1D2C}"/>
                </c:ext>
              </c:extLst>
            </c:dLbl>
            <c:dLbl>
              <c:idx val="7"/>
              <c:delete val="1"/>
              <c:extLst>
                <c:ext xmlns:c15="http://schemas.microsoft.com/office/drawing/2012/chart" uri="{CE6537A1-D6FC-4f65-9D91-7224C49458BB}"/>
                <c:ext xmlns:c16="http://schemas.microsoft.com/office/drawing/2014/chart" uri="{C3380CC4-5D6E-409C-BE32-E72D297353CC}">
                  <c16:uniqueId val="{00000012-B504-42CF-9318-468EAA9B1D2C}"/>
                </c:ext>
              </c:extLst>
            </c:dLbl>
            <c:dLbl>
              <c:idx val="8"/>
              <c:delete val="1"/>
              <c:extLst>
                <c:ext xmlns:c15="http://schemas.microsoft.com/office/drawing/2012/chart" uri="{CE6537A1-D6FC-4f65-9D91-7224C49458BB}"/>
                <c:ext xmlns:c16="http://schemas.microsoft.com/office/drawing/2014/chart" uri="{C3380CC4-5D6E-409C-BE32-E72D297353CC}">
                  <c16:uniqueId val="{00000013-B504-42CF-9318-468EAA9B1D2C}"/>
                </c:ext>
              </c:extLst>
            </c:dLbl>
            <c:dLbl>
              <c:idx val="9"/>
              <c:delete val="1"/>
              <c:extLst>
                <c:ext xmlns:c15="http://schemas.microsoft.com/office/drawing/2012/chart" uri="{CE6537A1-D6FC-4f65-9D91-7224C49458BB}"/>
                <c:ext xmlns:c16="http://schemas.microsoft.com/office/drawing/2014/chart" uri="{C3380CC4-5D6E-409C-BE32-E72D297353CC}">
                  <c16:uniqueId val="{00000014-B504-42CF-9318-468EAA9B1D2C}"/>
                </c:ext>
              </c:extLst>
            </c:dLbl>
            <c:dLbl>
              <c:idx val="10"/>
              <c:delete val="1"/>
              <c:extLst>
                <c:ext xmlns:c15="http://schemas.microsoft.com/office/drawing/2012/chart" uri="{CE6537A1-D6FC-4f65-9D91-7224C49458BB}"/>
                <c:ext xmlns:c16="http://schemas.microsoft.com/office/drawing/2014/chart" uri="{C3380CC4-5D6E-409C-BE32-E72D297353CC}">
                  <c16:uniqueId val="{00000015-B504-42CF-9318-468EAA9B1D2C}"/>
                </c:ext>
              </c:extLst>
            </c:dLbl>
            <c:numFmt formatCode="0.0%" sourceLinked="0"/>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5.1 - 5.2'!$C$50:$AA$50</c:f>
              <c:numCache>
                <c:formatCode>0.0%</c:formatCode>
                <c:ptCount val="25"/>
                <c:pt idx="0">
                  <c:v>0</c:v>
                </c:pt>
                <c:pt idx="1">
                  <c:v>0</c:v>
                </c:pt>
                <c:pt idx="2">
                  <c:v>0</c:v>
                </c:pt>
                <c:pt idx="3">
                  <c:v>0</c:v>
                </c:pt>
                <c:pt idx="4">
                  <c:v>0</c:v>
                </c:pt>
                <c:pt idx="5">
                  <c:v>2.3286242951543394E-3</c:v>
                </c:pt>
                <c:pt idx="6">
                  <c:v>1.3895373006183405E-2</c:v>
                </c:pt>
                <c:pt idx="7">
                  <c:v>2.2607280752545349E-2</c:v>
                </c:pt>
                <c:pt idx="8">
                  <c:v>2.4377095650276685E-2</c:v>
                </c:pt>
                <c:pt idx="9">
                  <c:v>3.7408464383174571E-2</c:v>
                </c:pt>
                <c:pt idx="10">
                  <c:v>4.3766054691462747E-2</c:v>
                </c:pt>
                <c:pt idx="11">
                  <c:v>5.8265950435722774E-2</c:v>
                </c:pt>
                <c:pt idx="12">
                  <c:v>8.9541005737826918E-2</c:v>
                </c:pt>
                <c:pt idx="13">
                  <c:v>0.13962037468528804</c:v>
                </c:pt>
                <c:pt idx="14">
                  <c:v>0.18760180704107868</c:v>
                </c:pt>
                <c:pt idx="15">
                  <c:v>0.22211742970665088</c:v>
                </c:pt>
                <c:pt idx="16">
                  <c:v>0.26354141086347255</c:v>
                </c:pt>
                <c:pt idx="17">
                  <c:v>0.29272437195722867</c:v>
                </c:pt>
                <c:pt idx="18">
                  <c:v>0.30502458935057625</c:v>
                </c:pt>
                <c:pt idx="19">
                  <c:v>0.32111806717909991</c:v>
                </c:pt>
                <c:pt idx="20">
                  <c:v>0.34131338265410566</c:v>
                </c:pt>
                <c:pt idx="21">
                  <c:v>0.36117605339003633</c:v>
                </c:pt>
                <c:pt idx="22">
                  <c:v>0.38102005753237733</c:v>
                </c:pt>
                <c:pt idx="23">
                  <c:v>0.36758243627906662</c:v>
                </c:pt>
                <c:pt idx="24">
                  <c:v>0.37566070466475571</c:v>
                </c:pt>
              </c:numCache>
            </c:numRef>
          </c:val>
          <c:extLst>
            <c:ext xmlns:c16="http://schemas.microsoft.com/office/drawing/2014/chart" uri="{C3380CC4-5D6E-409C-BE32-E72D297353CC}">
              <c16:uniqueId val="{0000001C-EFEA-4E27-9C49-F845B25EAA55}"/>
            </c:ext>
          </c:extLst>
        </c:ser>
        <c:ser>
          <c:idx val="4"/>
          <c:order val="4"/>
          <c:tx>
            <c:strRef>
              <c:f>'Cuadros 5.1 - 5.2'!$B$54</c:f>
              <c:strCache>
                <c:ptCount val="1"/>
                <c:pt idx="0">
                  <c:v>Débito Directo (CDD)</c:v>
                </c:pt>
              </c:strCache>
            </c:strRef>
          </c:tx>
          <c:spPr>
            <a:solidFill>
              <a:srgbClr val="FF0000"/>
            </a:solidFill>
            <a:ln>
              <a:solidFill>
                <a:srgbClr val="FF0000"/>
              </a:solidFill>
            </a:ln>
          </c:spPr>
          <c:invertIfNegative val="0"/>
          <c:dLbls>
            <c:delete val="1"/>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5.1 - 5.2'!$C$54:$Z$54</c:f>
              <c:numCache>
                <c:formatCode>0.0%</c:formatCode>
                <c:ptCount val="24"/>
                <c:pt idx="0">
                  <c:v>0</c:v>
                </c:pt>
                <c:pt idx="1">
                  <c:v>1.0364579882328283E-5</c:v>
                </c:pt>
                <c:pt idx="2">
                  <c:v>2.7456186446986725E-3</c:v>
                </c:pt>
                <c:pt idx="3">
                  <c:v>6.8156927058563629E-3</c:v>
                </c:pt>
                <c:pt idx="4">
                  <c:v>1.3060204310645345E-2</c:v>
                </c:pt>
                <c:pt idx="5">
                  <c:v>1.6476472685887606E-2</c:v>
                </c:pt>
                <c:pt idx="6">
                  <c:v>1.7709343724662981E-2</c:v>
                </c:pt>
                <c:pt idx="7">
                  <c:v>2.2988095977855727E-2</c:v>
                </c:pt>
                <c:pt idx="8">
                  <c:v>2.5367257180680287E-2</c:v>
                </c:pt>
                <c:pt idx="9">
                  <c:v>2.364187833089117E-2</c:v>
                </c:pt>
                <c:pt idx="10">
                  <c:v>2.0567822037524778E-2</c:v>
                </c:pt>
                <c:pt idx="11">
                  <c:v>2.0588918753050123E-2</c:v>
                </c:pt>
                <c:pt idx="12">
                  <c:v>1.5509935522769119E-2</c:v>
                </c:pt>
                <c:pt idx="13">
                  <c:v>1.2639436495047323E-2</c:v>
                </c:pt>
                <c:pt idx="14">
                  <c:v>9.8237604267257684E-3</c:v>
                </c:pt>
                <c:pt idx="15">
                  <c:v>7.5093286757393369E-3</c:v>
                </c:pt>
                <c:pt idx="16">
                  <c:v>7.0433000529195478E-3</c:v>
                </c:pt>
                <c:pt idx="17">
                  <c:v>6.8250374306523288E-3</c:v>
                </c:pt>
                <c:pt idx="18">
                  <c:v>6.3047446989004221E-3</c:v>
                </c:pt>
                <c:pt idx="19">
                  <c:v>4.9183411079179677E-3</c:v>
                </c:pt>
                <c:pt idx="20">
                  <c:v>5.1231971639531951E-3</c:v>
                </c:pt>
                <c:pt idx="21">
                  <c:v>4.6124553497849177E-3</c:v>
                </c:pt>
                <c:pt idx="22">
                  <c:v>3.9949503011807693E-3</c:v>
                </c:pt>
                <c:pt idx="23">
                  <c:v>4.2837145747467694E-3</c:v>
                </c:pt>
              </c:numCache>
            </c:numRef>
          </c:val>
          <c:extLst>
            <c:ext xmlns:c16="http://schemas.microsoft.com/office/drawing/2014/chart" uri="{C3380CC4-5D6E-409C-BE32-E72D297353CC}">
              <c16:uniqueId val="{0000001D-EFEA-4E27-9C49-F845B25EAA55}"/>
            </c:ext>
          </c:extLst>
        </c:ser>
        <c:ser>
          <c:idx val="5"/>
          <c:order val="5"/>
          <c:tx>
            <c:strRef>
              <c:f>'Cuadros 5.1 - 5.2'!$B$57</c:f>
              <c:strCache>
                <c:ptCount val="1"/>
                <c:pt idx="0">
                  <c:v>Monedero Bancario (Sinpe Móvil)</c:v>
                </c:pt>
              </c:strCache>
            </c:strRef>
          </c:tx>
          <c:spPr>
            <a:solidFill>
              <a:srgbClr val="7030A0"/>
            </a:solidFill>
            <a:ln>
              <a:solidFill>
                <a:srgbClr val="7030A0"/>
              </a:solidFill>
            </a:ln>
          </c:spPr>
          <c:invertIfNegative val="0"/>
          <c:dLbls>
            <c:dLbl>
              <c:idx val="23"/>
              <c:spPr>
                <a:noFill/>
                <a:ln>
                  <a:noFill/>
                </a:ln>
                <a:effectLst/>
              </c:spPr>
              <c:txPr>
                <a:bodyPr wrap="square" lIns="38100" tIns="19050" rIns="38100" bIns="19050" anchor="ctr" anchorCtr="0">
                  <a:spAutoFit/>
                </a:bodyPr>
                <a:lstStyle/>
                <a:p>
                  <a:pPr algn="ctr">
                    <a:defRPr lang="en-US"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27-4B84-9EEC-02FB011F606F}"/>
                </c:ext>
              </c:extLst>
            </c:dLbl>
            <c:dLbl>
              <c:idx val="24"/>
              <c:spPr>
                <a:noFill/>
                <a:ln>
                  <a:noFill/>
                </a:ln>
                <a:effectLst/>
              </c:spPr>
              <c:txPr>
                <a:bodyPr wrap="square" lIns="38100" tIns="19050" rIns="38100" bIns="19050" anchor="ctr" anchorCtr="0">
                  <a:spAutoFit/>
                </a:bodyPr>
                <a:lstStyle/>
                <a:p>
                  <a:pPr algn="ctr">
                    <a:defRPr lang="en-US"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CD-44DE-985E-3EFFC3A327C2}"/>
                </c:ext>
              </c:extLst>
            </c:dLbl>
            <c:spPr>
              <a:noFill/>
              <a:ln>
                <a:noFill/>
              </a:ln>
              <a:effectLst/>
            </c:spPr>
            <c:txPr>
              <a:bodyPr wrap="square" lIns="38100" tIns="19050" rIns="38100" bIns="19050" anchor="ctr" anchorCtr="0">
                <a:spAutoFit/>
              </a:bodyPr>
              <a:lstStyle/>
              <a:p>
                <a:pPr algn="ctr">
                  <a:defRPr lang="en-US" sz="1200" b="1" i="0" u="none" strike="noStrike" kern="1200" baseline="0">
                    <a:solidFill>
                      <a:schemeClr val="dk1"/>
                    </a:solidFill>
                    <a:latin typeface="Arial" panose="020B0604020202020204" pitchFamily="34" charset="0"/>
                    <a:ea typeface="+mn-ea"/>
                    <a:cs typeface="Arial" panose="020B0604020202020204" pitchFamily="34" charset="0"/>
                  </a:defRPr>
                </a:pPr>
                <a:endParaRPr lang="es-C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'Cuadros 5.1 - 5.2'!$C$37:$AA$38</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'Cuadros 5.1 - 5.2'!$C$57:$AA$57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9.3016342155929774E-6</c:v>
                </c:pt>
                <c:pt idx="16">
                  <c:v>4.3023196665666321E-5</c:v>
                </c:pt>
                <c:pt idx="17">
                  <c:v>1.00677494537652E-4</c:v>
                </c:pt>
                <c:pt idx="18">
                  <c:v>2.3679724287558216E-4</c:v>
                </c:pt>
                <c:pt idx="19">
                  <c:v>6.7872013325099287E-4</c:v>
                </c:pt>
                <c:pt idx="20">
                  <c:v>6.1262582916615134E-3</c:v>
                </c:pt>
                <c:pt idx="21">
                  <c:v>1.9211851853889138E-2</c:v>
                </c:pt>
                <c:pt idx="22">
                  <c:v>2.7315007477169483E-2</c:v>
                </c:pt>
                <c:pt idx="23">
                  <c:v>3.6114578228759707E-2</c:v>
                </c:pt>
                <c:pt idx="24">
                  <c:v>4.1782250334452826E-2</c:v>
                </c:pt>
              </c:numCache>
            </c:numRef>
          </c:val>
          <c:extLst>
            <c:ext xmlns:c16="http://schemas.microsoft.com/office/drawing/2014/chart" uri="{C3380CC4-5D6E-409C-BE32-E72D297353CC}">
              <c16:uniqueId val="{00000001-6FF8-43F9-8772-90DA32D7090E}"/>
            </c:ext>
          </c:extLst>
        </c:ser>
        <c:dLbls>
          <c:showLegendKey val="0"/>
          <c:showVal val="1"/>
          <c:showCatName val="0"/>
          <c:showSerName val="0"/>
          <c:showPercent val="0"/>
          <c:showBubbleSize val="0"/>
        </c:dLbls>
        <c:gapWidth val="30"/>
        <c:shape val="box"/>
        <c:axId val="488300744"/>
        <c:axId val="488303096"/>
        <c:axId val="0"/>
      </c:bar3DChart>
      <c:catAx>
        <c:axId val="488300744"/>
        <c:scaling>
          <c:orientation val="minMax"/>
        </c:scaling>
        <c:delete val="0"/>
        <c:axPos val="b"/>
        <c:numFmt formatCode="General" sourceLinked="1"/>
        <c:majorTickMark val="out"/>
        <c:minorTickMark val="none"/>
        <c:tickLblPos val="nextTo"/>
        <c:spPr>
          <a:ln>
            <a:noFill/>
          </a:ln>
        </c:spPr>
        <c:txPr>
          <a:bodyPr rot="0"/>
          <a:lstStyle/>
          <a:p>
            <a:pPr>
              <a:defRPr lang="es-CR" sz="1400" b="1">
                <a:latin typeface="Arial" pitchFamily="34" charset="0"/>
                <a:cs typeface="Arial" pitchFamily="34" charset="0"/>
              </a:defRPr>
            </a:pPr>
            <a:endParaRPr lang="es-CR"/>
          </a:p>
        </c:txPr>
        <c:crossAx val="488303096"/>
        <c:crosses val="autoZero"/>
        <c:auto val="1"/>
        <c:lblAlgn val="ctr"/>
        <c:lblOffset val="100"/>
        <c:noMultiLvlLbl val="0"/>
      </c:catAx>
      <c:valAx>
        <c:axId val="488303096"/>
        <c:scaling>
          <c:orientation val="minMax"/>
        </c:scaling>
        <c:delete val="0"/>
        <c:axPos val="l"/>
        <c:majorGridlines>
          <c:spPr>
            <a:ln>
              <a:solidFill>
                <a:sysClr val="window" lastClr="FFFFFF">
                  <a:lumMod val="75000"/>
                </a:sysClr>
              </a:solidFill>
            </a:ln>
          </c:spPr>
        </c:majorGridlines>
        <c:numFmt formatCode="0%" sourceLinked="1"/>
        <c:majorTickMark val="out"/>
        <c:minorTickMark val="none"/>
        <c:tickLblPos val="nextTo"/>
        <c:spPr>
          <a:ln>
            <a:noFill/>
          </a:ln>
        </c:spPr>
        <c:txPr>
          <a:bodyPr/>
          <a:lstStyle/>
          <a:p>
            <a:pPr algn="ctr">
              <a:defRPr lang="es-CR" sz="1400" b="1" i="0" u="none" strike="noStrike" kern="1200" baseline="0">
                <a:solidFill>
                  <a:prstClr val="black"/>
                </a:solidFill>
                <a:latin typeface="Arial" pitchFamily="34" charset="0"/>
                <a:ea typeface="+mn-ea"/>
                <a:cs typeface="Arial" pitchFamily="34" charset="0"/>
              </a:defRPr>
            </a:pPr>
            <a:endParaRPr lang="es-CR"/>
          </a:p>
        </c:txPr>
        <c:crossAx val="488300744"/>
        <c:crosses val="autoZero"/>
        <c:crossBetween val="between"/>
        <c:majorUnit val="0.2"/>
      </c:valAx>
      <c:spPr>
        <a:noFill/>
        <a:ln w="25400">
          <a:noFill/>
        </a:ln>
      </c:spPr>
    </c:plotArea>
    <c:legend>
      <c:legendPos val="b"/>
      <c:layout>
        <c:manualLayout>
          <c:xMode val="edge"/>
          <c:yMode val="edge"/>
          <c:x val="9.2739673430501587E-2"/>
          <c:y val="0.87440400697444554"/>
          <c:w val="0.86101016108737949"/>
          <c:h val="3.6249939843556234E-2"/>
        </c:manualLayout>
      </c:layout>
      <c:overlay val="0"/>
      <c:spPr>
        <a:ln>
          <a:noFill/>
        </a:ln>
      </c:spPr>
      <c:txPr>
        <a:bodyPr/>
        <a:lstStyle/>
        <a:p>
          <a:pPr>
            <a:defRPr lang="es-CR" sz="1200" b="1">
              <a:latin typeface="Arial" pitchFamily="34" charset="0"/>
              <a:cs typeface="Arial" pitchFamily="34" charset="0"/>
            </a:defRPr>
          </a:pPr>
          <a:endParaRPr lang="es-CR"/>
        </a:p>
      </c:txPr>
    </c:legend>
    <c:plotVisOnly val="1"/>
    <c:dispBlanksAs val="gap"/>
    <c:showDLblsOverMax val="0"/>
  </c:chart>
  <c:spPr>
    <a:solidFill>
      <a:sysClr val="window" lastClr="FFFFFF"/>
    </a:solidFill>
    <a:ln>
      <a:solidFill>
        <a:sysClr val="windowText" lastClr="000000"/>
      </a:solidFill>
    </a:ln>
  </c:spPr>
  <c:txPr>
    <a:bodyPr/>
    <a:lstStyle/>
    <a:p>
      <a:pPr>
        <a:defRPr sz="1600">
          <a:latin typeface="Franklin Gothic Book" pitchFamily="34" charset="0"/>
        </a:defRPr>
      </a:pPr>
      <a:endParaRPr lang="es-CR"/>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1"/>
    <c:plotArea>
      <c:layout>
        <c:manualLayout>
          <c:layoutTarget val="inner"/>
          <c:xMode val="edge"/>
          <c:yMode val="edge"/>
          <c:x val="5.8171391745723548E-2"/>
          <c:y val="0.18337662926385165"/>
          <c:w val="0.8783370029009322"/>
          <c:h val="0.63772434448534077"/>
        </c:manualLayout>
      </c:layout>
      <c:barChart>
        <c:barDir val="col"/>
        <c:grouping val="clustered"/>
        <c:varyColors val="0"/>
        <c:ser>
          <c:idx val="0"/>
          <c:order val="0"/>
          <c:tx>
            <c:v>Cantidad</c:v>
          </c:tx>
          <c:spPr>
            <a:solidFill>
              <a:srgbClr val="000066"/>
            </a:solidFill>
            <a:effectLst>
              <a:outerShdw blurRad="25400" dist="50800" dir="5400000" algn="ctr" rotWithShape="0">
                <a:srgbClr val="000000">
                  <a:alpha val="43137"/>
                </a:srgbClr>
              </a:outerShdw>
            </a:effectLst>
            <a:scene3d>
              <a:camera prst="orthographicFront"/>
              <a:lightRig rig="threePt" dir="t"/>
            </a:scene3d>
            <a:sp3d/>
          </c:spPr>
          <c:invertIfNegative val="0"/>
          <c:dLbls>
            <c:dLbl>
              <c:idx val="0"/>
              <c:layout>
                <c:manualLayout>
                  <c:x val="0"/>
                  <c:y val="6.2757587701016103E-3"/>
                </c:manualLayout>
              </c:layout>
              <c:numFmt formatCode="#,##0.0" sourceLinked="0"/>
              <c:spPr>
                <a:noFill/>
                <a:ln>
                  <a:noFill/>
                </a:ln>
                <a:effectLst/>
              </c:spPr>
              <c:txPr>
                <a:bodyPr wrap="square" lIns="38100" tIns="19050" rIns="38100" bIns="19050" anchor="ctr">
                  <a:spAutoFit/>
                </a:bodyPr>
                <a:lstStyle/>
                <a:p>
                  <a:pPr>
                    <a:defRPr sz="1400" b="1">
                      <a:solidFill>
                        <a:schemeClr val="tx1"/>
                      </a:solidFill>
                      <a:latin typeface="Arial "/>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99-4B46-996C-4BF6E2B8F884}"/>
                </c:ext>
              </c:extLst>
            </c:dLbl>
            <c:dLbl>
              <c:idx val="1"/>
              <c:layout>
                <c:manualLayout>
                  <c:x val="-8.2369069209735607E-4"/>
                  <c:y val="1.5374987250471261E-3"/>
                </c:manualLayout>
              </c:layout>
              <c:numFmt formatCode="#,##0.0" sourceLinked="0"/>
              <c:spPr>
                <a:noFill/>
                <a:ln>
                  <a:noFill/>
                </a:ln>
                <a:effectLst/>
              </c:spPr>
              <c:txPr>
                <a:bodyPr wrap="square" lIns="38100" tIns="19050" rIns="38100" bIns="19050" anchor="ctr">
                  <a:spAutoFit/>
                </a:bodyPr>
                <a:lstStyle/>
                <a:p>
                  <a:pPr>
                    <a:defRPr sz="1400" b="1">
                      <a:solidFill>
                        <a:schemeClr val="tx1"/>
                      </a:solidFill>
                      <a:latin typeface="Arial "/>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8A-42D4-878E-A3020C9855A6}"/>
                </c:ext>
              </c:extLst>
            </c:dLbl>
            <c:numFmt formatCode="#,##0.0" sourceLinked="0"/>
            <c:spPr>
              <a:noFill/>
              <a:ln>
                <a:noFill/>
              </a:ln>
              <a:effectLst/>
            </c:spPr>
            <c:txPr>
              <a:bodyPr wrap="square" lIns="38100" tIns="19050" rIns="38100" bIns="19050" anchor="ctr">
                <a:spAutoFit/>
              </a:bodyPr>
              <a:lstStyle/>
              <a:p>
                <a:pPr>
                  <a:defRPr sz="1400" b="1">
                    <a:solidFill>
                      <a:schemeClr val="bg1"/>
                    </a:solidFill>
                    <a:latin typeface="Arial "/>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'Cuadro 4'!$C$6:$AA$7</c15:sqref>
                  </c15:fullRef>
                </c:ext>
              </c:extLst>
              <c:f>'Cuadro 4'!$K$6:$AA$7</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extLst>
                <c:ext xmlns:c15="http://schemas.microsoft.com/office/drawing/2012/chart" uri="{02D57815-91ED-43cb-92C2-25804820EDAC}">
                  <c15:fullRef>
                    <c15:sqref>'Cuadro 3'!$C$16:$AA$16</c15:sqref>
                  </c15:fullRef>
                </c:ext>
              </c:extLst>
              <c:f>'Cuadro 3'!$K$16:$AA$16</c:f>
              <c:numCache>
                <c:formatCode>#,##0</c:formatCode>
                <c:ptCount val="17"/>
                <c:pt idx="0">
                  <c:v>892550</c:v>
                </c:pt>
                <c:pt idx="1">
                  <c:v>1379996</c:v>
                </c:pt>
                <c:pt idx="2">
                  <c:v>2092747</c:v>
                </c:pt>
                <c:pt idx="3">
                  <c:v>3836866</c:v>
                </c:pt>
                <c:pt idx="4">
                  <c:v>5172401</c:v>
                </c:pt>
                <c:pt idx="5">
                  <c:v>6375820</c:v>
                </c:pt>
                <c:pt idx="6">
                  <c:v>7428084</c:v>
                </c:pt>
                <c:pt idx="7">
                  <c:v>8701920</c:v>
                </c:pt>
                <c:pt idx="8">
                  <c:v>10600370</c:v>
                </c:pt>
                <c:pt idx="9">
                  <c:v>12186343</c:v>
                </c:pt>
                <c:pt idx="10">
                  <c:v>14228435</c:v>
                </c:pt>
                <c:pt idx="11">
                  <c:v>16246431</c:v>
                </c:pt>
                <c:pt idx="12">
                  <c:v>18023259</c:v>
                </c:pt>
                <c:pt idx="13">
                  <c:v>18677609</c:v>
                </c:pt>
                <c:pt idx="14">
                  <c:v>19649111</c:v>
                </c:pt>
                <c:pt idx="15">
                  <c:v>21688374</c:v>
                </c:pt>
                <c:pt idx="16">
                  <c:v>24469969</c:v>
                </c:pt>
              </c:numCache>
            </c:numRef>
          </c:val>
          <c:extLst>
            <c:ext xmlns:c16="http://schemas.microsoft.com/office/drawing/2014/chart" uri="{C3380CC4-5D6E-409C-BE32-E72D297353CC}">
              <c16:uniqueId val="{00000002-7099-4B46-996C-4BF6E2B8F884}"/>
            </c:ext>
          </c:extLst>
        </c:ser>
        <c:dLbls>
          <c:dLblPos val="ctr"/>
          <c:showLegendKey val="0"/>
          <c:showVal val="1"/>
          <c:showCatName val="0"/>
          <c:showSerName val="0"/>
          <c:showPercent val="0"/>
          <c:showBubbleSize val="0"/>
        </c:dLbls>
        <c:gapWidth val="50"/>
        <c:axId val="205524104"/>
        <c:axId val="205524496"/>
      </c:barChart>
      <c:lineChart>
        <c:grouping val="standard"/>
        <c:varyColors val="0"/>
        <c:ser>
          <c:idx val="1"/>
          <c:order val="1"/>
          <c:tx>
            <c:v>Valor</c:v>
          </c:tx>
          <c:spPr>
            <a:ln>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7-D18A-42D4-878E-A3020C9855A6}"/>
                </c:ext>
              </c:extLst>
            </c:dLbl>
            <c:dLbl>
              <c:idx val="3"/>
              <c:delete val="1"/>
              <c:extLst>
                <c:ext xmlns:c15="http://schemas.microsoft.com/office/drawing/2012/chart" uri="{CE6537A1-D6FC-4f65-9D91-7224C49458BB}"/>
                <c:ext xmlns:c16="http://schemas.microsoft.com/office/drawing/2014/chart" uri="{C3380CC4-5D6E-409C-BE32-E72D297353CC}">
                  <c16:uniqueId val="{00000009-D18A-42D4-878E-A3020C9855A6}"/>
                </c:ext>
              </c:extLst>
            </c:dLbl>
            <c:dLbl>
              <c:idx val="4"/>
              <c:delete val="1"/>
              <c:extLst>
                <c:ext xmlns:c15="http://schemas.microsoft.com/office/drawing/2012/chart" uri="{CE6537A1-D6FC-4f65-9D91-7224C49458BB}"/>
                <c:ext xmlns:c16="http://schemas.microsoft.com/office/drawing/2014/chart" uri="{C3380CC4-5D6E-409C-BE32-E72D297353CC}">
                  <c16:uniqueId val="{0000000C-D18A-42D4-878E-A3020C9855A6}"/>
                </c:ext>
              </c:extLst>
            </c:dLbl>
            <c:dLbl>
              <c:idx val="5"/>
              <c:delete val="1"/>
              <c:extLst>
                <c:ext xmlns:c15="http://schemas.microsoft.com/office/drawing/2012/chart" uri="{CE6537A1-D6FC-4f65-9D91-7224C49458BB}"/>
                <c:ext xmlns:c16="http://schemas.microsoft.com/office/drawing/2014/chart" uri="{C3380CC4-5D6E-409C-BE32-E72D297353CC}">
                  <c16:uniqueId val="{0000000A-D18A-42D4-878E-A3020C9855A6}"/>
                </c:ext>
              </c:extLst>
            </c:dLbl>
            <c:dLbl>
              <c:idx val="6"/>
              <c:delete val="1"/>
              <c:extLst>
                <c:ext xmlns:c15="http://schemas.microsoft.com/office/drawing/2012/chart" uri="{CE6537A1-D6FC-4f65-9D91-7224C49458BB}"/>
                <c:ext xmlns:c16="http://schemas.microsoft.com/office/drawing/2014/chart" uri="{C3380CC4-5D6E-409C-BE32-E72D297353CC}">
                  <c16:uniqueId val="{0000000B-D18A-42D4-878E-A3020C9855A6}"/>
                </c:ext>
              </c:extLst>
            </c:dLbl>
            <c:dLbl>
              <c:idx val="7"/>
              <c:layout>
                <c:manualLayout>
                  <c:x val="-2.238678379706777E-2"/>
                  <c:y val="-3.8080953526236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8A-42D4-878E-A3020C9855A6}"/>
                </c:ext>
              </c:extLst>
            </c:dLbl>
            <c:dLbl>
              <c:idx val="8"/>
              <c:delete val="1"/>
              <c:extLst>
                <c:ext xmlns:c15="http://schemas.microsoft.com/office/drawing/2012/chart" uri="{CE6537A1-D6FC-4f65-9D91-7224C49458BB}"/>
                <c:ext xmlns:c16="http://schemas.microsoft.com/office/drawing/2014/chart" uri="{C3380CC4-5D6E-409C-BE32-E72D297353CC}">
                  <c16:uniqueId val="{00000005-D18A-42D4-878E-A3020C9855A6}"/>
                </c:ext>
              </c:extLst>
            </c:dLbl>
            <c:dLbl>
              <c:idx val="9"/>
              <c:delete val="1"/>
              <c:extLst>
                <c:ext xmlns:c15="http://schemas.microsoft.com/office/drawing/2012/chart" uri="{CE6537A1-D6FC-4f65-9D91-7224C49458BB}"/>
                <c:ext xmlns:c16="http://schemas.microsoft.com/office/drawing/2014/chart" uri="{C3380CC4-5D6E-409C-BE32-E72D297353CC}">
                  <c16:uniqueId val="{00000004-D18A-42D4-878E-A3020C9855A6}"/>
                </c:ext>
              </c:extLst>
            </c:dLbl>
            <c:dLbl>
              <c:idx val="10"/>
              <c:delete val="1"/>
              <c:extLst>
                <c:ext xmlns:c15="http://schemas.microsoft.com/office/drawing/2012/chart" uri="{CE6537A1-D6FC-4f65-9D91-7224C49458BB}"/>
                <c:ext xmlns:c16="http://schemas.microsoft.com/office/drawing/2014/chart" uri="{C3380CC4-5D6E-409C-BE32-E72D297353CC}">
                  <c16:uniqueId val="{00000003-D18A-42D4-878E-A3020C9855A6}"/>
                </c:ext>
              </c:extLst>
            </c:dLbl>
            <c:dLbl>
              <c:idx val="11"/>
              <c:delete val="1"/>
              <c:extLst>
                <c:ext xmlns:c15="http://schemas.microsoft.com/office/drawing/2012/chart" uri="{CE6537A1-D6FC-4f65-9D91-7224C49458BB}"/>
                <c:ext xmlns:c16="http://schemas.microsoft.com/office/drawing/2014/chart" uri="{C3380CC4-5D6E-409C-BE32-E72D297353CC}">
                  <c16:uniqueId val="{0000000D-D18A-42D4-878E-A3020C9855A6}"/>
                </c:ext>
              </c:extLst>
            </c:dLbl>
            <c:dLbl>
              <c:idx val="12"/>
              <c:layout>
                <c:manualLayout>
                  <c:x val="-2.3210506919209485E-2"/>
                  <c:y val="-4.2078953896444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8A-42D4-878E-A3020C9855A6}"/>
                </c:ext>
              </c:extLst>
            </c:dLbl>
            <c:dLbl>
              <c:idx val="13"/>
              <c:delete val="1"/>
              <c:extLst>
                <c:ext xmlns:c15="http://schemas.microsoft.com/office/drawing/2012/chart" uri="{CE6537A1-D6FC-4f65-9D91-7224C49458BB}"/>
                <c:ext xmlns:c16="http://schemas.microsoft.com/office/drawing/2014/chart" uri="{C3380CC4-5D6E-409C-BE32-E72D297353CC}">
                  <c16:uniqueId val="{00000004-3114-4A0B-8BA9-1C7E9A296633}"/>
                </c:ext>
              </c:extLst>
            </c:dLbl>
            <c:numFmt formatCode="&quot;₡&quot;#,##0.0" sourceLinked="0"/>
            <c:spPr>
              <a:noFill/>
              <a:ln>
                <a:noFill/>
              </a:ln>
              <a:effectLst/>
            </c:spPr>
            <c:txPr>
              <a:bodyPr wrap="square" lIns="38100" tIns="19050" rIns="38100" bIns="19050" anchor="ctr">
                <a:spAutoFit/>
              </a:bodyPr>
              <a:lstStyle/>
              <a:p>
                <a:pPr>
                  <a:defRPr sz="1400" b="1">
                    <a:solidFill>
                      <a:schemeClr val="tx1"/>
                    </a:solidFill>
                    <a:latin typeface="Arial "/>
                  </a:defRPr>
                </a:pPr>
                <a:endParaRPr lang="es-C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'Cuadro 4'!$C$6:$Z$7</c15:sqref>
                  </c15:fullRef>
                </c:ext>
              </c:extLst>
              <c:f>'Cuadro 4'!$K$6:$Z$7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extLst>
                <c:ext xmlns:c15="http://schemas.microsoft.com/office/drawing/2012/chart" uri="{02D57815-91ED-43cb-92C2-25804820EDAC}">
                  <c15:fullRef>
                    <c15:sqref>'Cuadro 4'!$C$17:$AA$17</c15:sqref>
                  </c15:fullRef>
                </c:ext>
              </c:extLst>
              <c:f>'Cuadro 4'!$K$17:$AA$17</c:f>
              <c:numCache>
                <c:formatCode>#,##0.00</c:formatCode>
                <c:ptCount val="17"/>
                <c:pt idx="0">
                  <c:v>19087.981710117969</c:v>
                </c:pt>
                <c:pt idx="1">
                  <c:v>21790.877730052111</c:v>
                </c:pt>
                <c:pt idx="2">
                  <c:v>25408.878904547157</c:v>
                </c:pt>
                <c:pt idx="3">
                  <c:v>27494.511900604448</c:v>
                </c:pt>
                <c:pt idx="4">
                  <c:v>30856.370665251168</c:v>
                </c:pt>
                <c:pt idx="5">
                  <c:v>33798.294706745888</c:v>
                </c:pt>
                <c:pt idx="6">
                  <c:v>39347.352253594545</c:v>
                </c:pt>
                <c:pt idx="7">
                  <c:v>42151.376375390195</c:v>
                </c:pt>
                <c:pt idx="8">
                  <c:v>48712.572542233611</c:v>
                </c:pt>
                <c:pt idx="9">
                  <c:v>51993.886092421206</c:v>
                </c:pt>
                <c:pt idx="10">
                  <c:v>53235.22989511062</c:v>
                </c:pt>
                <c:pt idx="11">
                  <c:v>58109.047551690848</c:v>
                </c:pt>
                <c:pt idx="12">
                  <c:v>53600.619134373926</c:v>
                </c:pt>
                <c:pt idx="13">
                  <c:v>62947.226103108595</c:v>
                </c:pt>
                <c:pt idx="14">
                  <c:v>67485.958214532773</c:v>
                </c:pt>
                <c:pt idx="15">
                  <c:v>70416.21523588174</c:v>
                </c:pt>
                <c:pt idx="16">
                  <c:v>77843.895852974747</c:v>
                </c:pt>
              </c:numCache>
            </c:numRef>
          </c:val>
          <c:smooth val="0"/>
          <c:extLst>
            <c:ext xmlns:c16="http://schemas.microsoft.com/office/drawing/2014/chart" uri="{C3380CC4-5D6E-409C-BE32-E72D297353CC}">
              <c16:uniqueId val="{00000003-7099-4B46-996C-4BF6E2B8F884}"/>
            </c:ext>
          </c:extLst>
        </c:ser>
        <c:dLbls>
          <c:dLblPos val="ctr"/>
          <c:showLegendKey val="0"/>
          <c:showVal val="1"/>
          <c:showCatName val="0"/>
          <c:showSerName val="0"/>
          <c:showPercent val="0"/>
          <c:showBubbleSize val="0"/>
        </c:dLbls>
        <c:marker val="1"/>
        <c:smooth val="0"/>
        <c:axId val="205524888"/>
        <c:axId val="205527240"/>
      </c:lineChart>
      <c:catAx>
        <c:axId val="205524104"/>
        <c:scaling>
          <c:orientation val="minMax"/>
        </c:scaling>
        <c:delete val="0"/>
        <c:axPos val="b"/>
        <c:numFmt formatCode="General" sourceLinked="1"/>
        <c:majorTickMark val="out"/>
        <c:minorTickMark val="none"/>
        <c:tickLblPos val="nextTo"/>
        <c:spPr>
          <a:ln>
            <a:noFill/>
          </a:ln>
        </c:spPr>
        <c:txPr>
          <a:bodyPr rot="0"/>
          <a:lstStyle/>
          <a:p>
            <a:pPr>
              <a:defRPr sz="1400" b="1">
                <a:latin typeface="Arial" panose="020B0604020202020204" pitchFamily="34" charset="0"/>
                <a:cs typeface="Arial" panose="020B0604020202020204" pitchFamily="34" charset="0"/>
              </a:defRPr>
            </a:pPr>
            <a:endParaRPr lang="es-CR"/>
          </a:p>
        </c:txPr>
        <c:crossAx val="205524496"/>
        <c:crosses val="autoZero"/>
        <c:auto val="1"/>
        <c:lblAlgn val="ctr"/>
        <c:lblOffset val="100"/>
        <c:noMultiLvlLbl val="0"/>
      </c:catAx>
      <c:valAx>
        <c:axId val="205524496"/>
        <c:scaling>
          <c:orientation val="minMax"/>
        </c:scaling>
        <c:delete val="0"/>
        <c:axPos val="l"/>
        <c:majorGridlines>
          <c:spPr>
            <a:ln>
              <a:solidFill>
                <a:schemeClr val="bg1">
                  <a:lumMod val="75000"/>
                </a:schemeClr>
              </a:solidFill>
            </a:ln>
          </c:spPr>
        </c:majorGridlines>
        <c:title>
          <c:tx>
            <c:rich>
              <a:bodyPr rot="-5400000" vert="horz"/>
              <a:lstStyle/>
              <a:p>
                <a:pPr>
                  <a:defRPr sz="1400">
                    <a:latin typeface="Arial" panose="020B0604020202020204" pitchFamily="34" charset="0"/>
                    <a:cs typeface="Arial" panose="020B0604020202020204" pitchFamily="34" charset="0"/>
                  </a:defRPr>
                </a:pPr>
                <a:r>
                  <a:rPr lang="es-CR" sz="1400">
                    <a:latin typeface="Arial" panose="020B0604020202020204" pitchFamily="34" charset="0"/>
                    <a:cs typeface="Arial" panose="020B0604020202020204" pitchFamily="34" charset="0"/>
                  </a:rPr>
                  <a:t>Millones de transacciones</a:t>
                </a:r>
              </a:p>
            </c:rich>
          </c:tx>
          <c:layout>
            <c:manualLayout>
              <c:xMode val="edge"/>
              <c:yMode val="edge"/>
              <c:x val="8.2679749032968514E-3"/>
              <c:y val="0.27065817159795352"/>
            </c:manualLayout>
          </c:layout>
          <c:overlay val="0"/>
        </c:title>
        <c:numFmt formatCode="#,##0" sourceLinked="0"/>
        <c:majorTickMark val="out"/>
        <c:minorTickMark val="none"/>
        <c:tickLblPos val="nextTo"/>
        <c:spPr>
          <a:ln>
            <a:noFill/>
          </a:ln>
        </c:spPr>
        <c:txPr>
          <a:bodyPr/>
          <a:lstStyle/>
          <a:p>
            <a:pPr>
              <a:defRPr sz="1400" b="1">
                <a:latin typeface="+mn-lt"/>
              </a:defRPr>
            </a:pPr>
            <a:endParaRPr lang="es-CR"/>
          </a:p>
        </c:txPr>
        <c:crossAx val="205524104"/>
        <c:crosses val="autoZero"/>
        <c:crossBetween val="between"/>
        <c:dispUnits>
          <c:builtInUnit val="millions"/>
        </c:dispUnits>
      </c:valAx>
      <c:valAx>
        <c:axId val="205527240"/>
        <c:scaling>
          <c:orientation val="minMax"/>
          <c:max val="80000"/>
        </c:scaling>
        <c:delete val="0"/>
        <c:axPos val="r"/>
        <c:title>
          <c:tx>
            <c:rich>
              <a:bodyPr rot="-5400000" vert="horz"/>
              <a:lstStyle/>
              <a:p>
                <a:pPr>
                  <a:defRPr sz="1400">
                    <a:latin typeface="Arial" panose="020B0604020202020204" pitchFamily="34" charset="0"/>
                    <a:cs typeface="Arial" panose="020B0604020202020204" pitchFamily="34" charset="0"/>
                  </a:defRPr>
                </a:pPr>
                <a:r>
                  <a:rPr lang="es-CR" sz="1400">
                    <a:latin typeface="Arial" panose="020B0604020202020204" pitchFamily="34" charset="0"/>
                    <a:cs typeface="Arial" panose="020B0604020202020204" pitchFamily="34" charset="0"/>
                  </a:rPr>
                  <a:t>Billones de colones</a:t>
                </a:r>
              </a:p>
            </c:rich>
          </c:tx>
          <c:layout>
            <c:manualLayout>
              <c:xMode val="edge"/>
              <c:yMode val="edge"/>
              <c:x val="0.97786681914841034"/>
              <c:y val="0.32963686194117719"/>
            </c:manualLayout>
          </c:layout>
          <c:overlay val="0"/>
        </c:title>
        <c:numFmt formatCode="&quot;₡&quot;#,##0" sourceLinked="0"/>
        <c:majorTickMark val="out"/>
        <c:minorTickMark val="none"/>
        <c:tickLblPos val="nextTo"/>
        <c:spPr>
          <a:ln>
            <a:noFill/>
          </a:ln>
        </c:spPr>
        <c:txPr>
          <a:bodyPr/>
          <a:lstStyle/>
          <a:p>
            <a:pPr>
              <a:defRPr sz="1400" b="1"/>
            </a:pPr>
            <a:endParaRPr lang="es-CR"/>
          </a:p>
        </c:txPr>
        <c:crossAx val="205524888"/>
        <c:crosses val="max"/>
        <c:crossBetween val="between"/>
        <c:dispUnits>
          <c:builtInUnit val="thousands"/>
        </c:dispUnits>
      </c:valAx>
      <c:catAx>
        <c:axId val="205524888"/>
        <c:scaling>
          <c:orientation val="minMax"/>
        </c:scaling>
        <c:delete val="1"/>
        <c:axPos val="b"/>
        <c:numFmt formatCode="General" sourceLinked="1"/>
        <c:majorTickMark val="out"/>
        <c:minorTickMark val="none"/>
        <c:tickLblPos val="nextTo"/>
        <c:crossAx val="205527240"/>
        <c:crosses val="autoZero"/>
        <c:auto val="1"/>
        <c:lblAlgn val="ctr"/>
        <c:lblOffset val="100"/>
        <c:noMultiLvlLbl val="0"/>
      </c:catAx>
      <c:spPr>
        <a:noFill/>
      </c:spPr>
    </c:plotArea>
    <c:legend>
      <c:legendPos val="b"/>
      <c:layout>
        <c:manualLayout>
          <c:xMode val="edge"/>
          <c:yMode val="edge"/>
          <c:x val="0.3660667713854413"/>
          <c:y val="0.9015704900981808"/>
          <c:w val="0.2641547089526769"/>
          <c:h val="4.3401256661099182E-2"/>
        </c:manualLayout>
      </c:layout>
      <c:overlay val="0"/>
      <c:txPr>
        <a:bodyPr/>
        <a:lstStyle/>
        <a:p>
          <a:pPr>
            <a:defRPr sz="1400" b="1">
              <a:latin typeface="Arial" panose="020B0604020202020204" pitchFamily="34" charset="0"/>
              <a:cs typeface="Arial" panose="020B0604020202020204" pitchFamily="34" charset="0"/>
            </a:defRPr>
          </a:pPr>
          <a:endParaRPr lang="es-CR"/>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365760</xdr:colOff>
      <xdr:row>0</xdr:row>
      <xdr:rowOff>0</xdr:rowOff>
    </xdr:from>
    <xdr:to>
      <xdr:col>5</xdr:col>
      <xdr:colOff>7620</xdr:colOff>
      <xdr:row>2</xdr:row>
      <xdr:rowOff>8466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65760" y="0"/>
          <a:ext cx="11706860" cy="8551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657225" y="204258"/>
    <xdr:ext cx="15973425" cy="6282267"/>
    <xdr:graphicFrame macro="">
      <xdr:nvGraphicFramePr>
        <xdr:cNvPr id="2" name="1 Gráfico">
          <a:extLst>
            <a:ext uri="{FF2B5EF4-FFF2-40B4-BE49-F238E27FC236}">
              <a16:creationId xmlns:a16="http://schemas.microsoft.com/office/drawing/2014/main" id="{B7F2372C-93AA-4277-80FF-1C0248ACA4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0.00586</cdr:x>
      <cdr:y>0.95636</cdr:y>
    </cdr:from>
    <cdr:to>
      <cdr:x>0.43743</cdr:x>
      <cdr:y>0.9944</cdr:y>
    </cdr:to>
    <cdr:sp macro="" textlink="">
      <cdr:nvSpPr>
        <cdr:cNvPr id="2" name="1 CuadroTexto"/>
        <cdr:cNvSpPr txBox="1"/>
      </cdr:nvSpPr>
      <cdr:spPr>
        <a:xfrm xmlns:a="http://schemas.openxmlformats.org/drawingml/2006/main">
          <a:off x="50653" y="6000750"/>
          <a:ext cx="3730465" cy="2387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00" b="1"/>
            <a:t>Fuente</a:t>
          </a:r>
          <a:r>
            <a:rPr lang="es-CR" sz="1000" b="0"/>
            <a:t>:Banco Central de Costa</a:t>
          </a:r>
          <a:r>
            <a:rPr lang="es-CR" sz="1000" b="0" baseline="0"/>
            <a:t> Rica.</a:t>
          </a:r>
          <a:endParaRPr lang="es-CR" sz="1000" b="0"/>
        </a:p>
      </cdr:txBody>
    </cdr:sp>
  </cdr:relSizeAnchor>
  <cdr:relSizeAnchor xmlns:cdr="http://schemas.openxmlformats.org/drawingml/2006/chartDrawing">
    <cdr:from>
      <cdr:x>0.00703</cdr:x>
      <cdr:y>0</cdr:y>
    </cdr:from>
    <cdr:to>
      <cdr:x>0.98065</cdr:x>
      <cdr:y>0.13277</cdr:y>
    </cdr:to>
    <cdr:sp macro="" textlink="">
      <cdr:nvSpPr>
        <cdr:cNvPr id="3" name="7 Marcador de contenido"/>
        <cdr:cNvSpPr>
          <a:spLocks xmlns:a="http://schemas.openxmlformats.org/drawingml/2006/main" noGrp="1"/>
        </cdr:cNvSpPr>
      </cdr:nvSpPr>
      <cdr:spPr bwMode="auto">
        <a:xfrm xmlns:a="http://schemas.openxmlformats.org/drawingml/2006/main">
          <a:off x="113305" y="0"/>
          <a:ext cx="15692184" cy="8815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CR" sz="1600" b="1" i="0" baseline="0">
              <a:effectLst/>
              <a:latin typeface="Arial" panose="020B0604020202020204" pitchFamily="34" charset="0"/>
              <a:ea typeface="+mn-ea"/>
              <a:cs typeface="Arial" panose="020B0604020202020204" pitchFamily="34" charset="0"/>
            </a:rPr>
            <a:t>Gráfico 4.1</a:t>
          </a:r>
        </a:p>
        <a:p xmlns:a="http://schemas.openxmlformats.org/drawingml/2006/main">
          <a:pPr algn="ctr" rtl="0"/>
          <a:r>
            <a:rPr lang="es-CR" sz="1600" b="1" i="0" baseline="0">
              <a:effectLst/>
              <a:latin typeface="Arial" panose="020B0604020202020204" pitchFamily="34" charset="0"/>
              <a:ea typeface="+mn-ea"/>
              <a:cs typeface="Arial" panose="020B0604020202020204" pitchFamily="34" charset="0"/>
            </a:rPr>
            <a:t>SINPE. Valor de las transacciones liquidadas según moneda  </a:t>
          </a:r>
        </a:p>
        <a:p xmlns:a="http://schemas.openxmlformats.org/drawingml/2006/main">
          <a:pPr algn="ctr" rtl="0"/>
          <a:r>
            <a:rPr lang="es-CR" sz="1200" b="1" i="0" baseline="0">
              <a:effectLst/>
              <a:latin typeface="Arial" panose="020B0604020202020204" pitchFamily="34" charset="0"/>
              <a:ea typeface="+mn-ea"/>
              <a:cs typeface="Arial" panose="020B0604020202020204" pitchFamily="34" charset="0"/>
            </a:rPr>
            <a:t>Periodo 2000 - 2024</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CR" sz="1200" b="1" i="0" baseline="0">
              <a:effectLst/>
              <a:latin typeface="Arial" panose="020B0604020202020204" pitchFamily="34" charset="0"/>
              <a:ea typeface="+mn-ea"/>
              <a:cs typeface="Arial" panose="020B0604020202020204" pitchFamily="34" charset="0"/>
            </a:rPr>
            <a:t>-Cifras en billones de colones-</a:t>
          </a:r>
          <a:endParaRPr lang="es-CR" sz="1200">
            <a:effectLst/>
            <a:latin typeface="Arial" panose="020B0604020202020204" pitchFamily="34" charset="0"/>
            <a:cs typeface="Arial" panose="020B0604020202020204" pitchFamily="34" charset="0"/>
          </a:endParaRPr>
        </a:p>
        <a:p xmlns:a="http://schemas.openxmlformats.org/drawingml/2006/main">
          <a:pPr algn="ctr" rtl="0"/>
          <a:endParaRPr lang="es-CR" sz="2000">
            <a:effectLst/>
            <a:latin typeface="+mj-lt"/>
          </a:endParaRPr>
        </a:p>
      </cdr:txBody>
    </cdr:sp>
  </cdr:relSizeAnchor>
</c:userShapes>
</file>

<file path=xl/drawings/drawing12.xml><?xml version="1.0" encoding="utf-8"?>
<xdr:wsDr xmlns:xdr="http://schemas.openxmlformats.org/drawingml/2006/spreadsheetDrawing" xmlns:a="http://schemas.openxmlformats.org/drawingml/2006/main">
  <xdr:absoluteAnchor>
    <xdr:pos x="391886" y="152400"/>
    <xdr:ext cx="15449552" cy="6334125"/>
    <xdr:graphicFrame macro="">
      <xdr:nvGraphicFramePr>
        <xdr:cNvPr id="3" name="Gráfico 2">
          <a:extLst>
            <a:ext uri="{FF2B5EF4-FFF2-40B4-BE49-F238E27FC236}">
              <a16:creationId xmlns:a16="http://schemas.microsoft.com/office/drawing/2014/main" id="{82C7F2C9-DBF1-4FFD-A342-45D4AC0B907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cdr:x>
      <cdr:y>0.9619</cdr:y>
    </cdr:from>
    <cdr:to>
      <cdr:x>0.43178</cdr:x>
      <cdr:y>1</cdr:y>
    </cdr:to>
    <cdr:sp macro="" textlink="">
      <cdr:nvSpPr>
        <cdr:cNvPr id="4" name="1 CuadroTexto"/>
        <cdr:cNvSpPr txBox="1"/>
      </cdr:nvSpPr>
      <cdr:spPr>
        <a:xfrm xmlns:a="http://schemas.openxmlformats.org/drawingml/2006/main">
          <a:off x="0" y="6046999"/>
          <a:ext cx="3740741" cy="239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latin typeface="Arial" panose="020B0604020202020204" pitchFamily="34" charset="0"/>
              <a:cs typeface="Arial" panose="020B0604020202020204" pitchFamily="34" charset="0"/>
            </a:rPr>
            <a:t>Fuente</a:t>
          </a:r>
          <a:r>
            <a:rPr lang="es-CR" sz="1100" b="0">
              <a:latin typeface="Arial" panose="020B0604020202020204" pitchFamily="34" charset="0"/>
              <a:cs typeface="Arial" panose="020B0604020202020204" pitchFamily="34" charset="0"/>
            </a:rPr>
            <a:t>: División</a:t>
          </a:r>
          <a:r>
            <a:rPr lang="es-CR" sz="1100" b="0" baseline="0">
              <a:latin typeface="Arial" panose="020B0604020202020204" pitchFamily="34" charset="0"/>
              <a:cs typeface="Arial" panose="020B0604020202020204" pitchFamily="34" charset="0"/>
            </a:rPr>
            <a:t> Sistemas de Pago</a:t>
          </a:r>
          <a:endParaRPr lang="es-CR" sz="11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0.04467</cdr:x>
      <cdr:y>0.01069</cdr:y>
    </cdr:from>
    <cdr:to>
      <cdr:x>0.98333</cdr:x>
      <cdr:y>0.12572</cdr:y>
    </cdr:to>
    <cdr:sp macro="" textlink="">
      <cdr:nvSpPr>
        <cdr:cNvPr id="5" name="CuadroTexto 1">
          <a:extLst xmlns:a="http://schemas.openxmlformats.org/drawingml/2006/main">
            <a:ext uri="{FF2B5EF4-FFF2-40B4-BE49-F238E27FC236}">
              <a16:creationId xmlns:a16="http://schemas.microsoft.com/office/drawing/2014/main" id="{F46F585C-8F54-44C5-9114-D1BC70D49EB9}"/>
            </a:ext>
          </a:extLst>
        </cdr:cNvPr>
        <cdr:cNvSpPr txBox="1"/>
      </cdr:nvSpPr>
      <cdr:spPr>
        <a:xfrm xmlns:a="http://schemas.openxmlformats.org/drawingml/2006/main">
          <a:off x="690564" y="71937"/>
          <a:ext cx="14510742" cy="7740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a:latin typeface="Arial" panose="020B0604020202020204" pitchFamily="34" charset="0"/>
              <a:cs typeface="Arial" panose="020B0604020202020204" pitchFamily="34" charset="0"/>
            </a:rPr>
            <a:t>Gráfico</a:t>
          </a:r>
          <a:r>
            <a:rPr lang="es-CR" sz="1600" b="1" baseline="0">
              <a:latin typeface="Arial" panose="020B0604020202020204" pitchFamily="34" charset="0"/>
              <a:cs typeface="Arial" panose="020B0604020202020204" pitchFamily="34" charset="0"/>
            </a:rPr>
            <a:t> 4.2</a:t>
          </a:r>
        </a:p>
        <a:p xmlns:a="http://schemas.openxmlformats.org/drawingml/2006/main">
          <a:pPr algn="ctr"/>
          <a:r>
            <a:rPr lang="es-CR" sz="1600" b="1" baseline="0">
              <a:latin typeface="Arial" panose="020B0604020202020204" pitchFamily="34" charset="0"/>
              <a:cs typeface="Arial" panose="020B0604020202020204" pitchFamily="34" charset="0"/>
            </a:rPr>
            <a:t>SINPE. Valor de Transacciones Liquidadas en servicios de movilización interbancaria de fondos entre cuentas de terceros</a:t>
          </a:r>
        </a:p>
        <a:p xmlns:a="http://schemas.openxmlformats.org/drawingml/2006/main">
          <a:pPr algn="ctr"/>
          <a:r>
            <a:rPr lang="es-CR" sz="1200" b="1" baseline="0">
              <a:latin typeface="Arial" panose="020B0604020202020204" pitchFamily="34" charset="0"/>
              <a:cs typeface="Arial" panose="020B0604020202020204" pitchFamily="34" charset="0"/>
            </a:rPr>
            <a:t>Período 2000 - 2024</a:t>
          </a:r>
        </a:p>
      </cdr:txBody>
    </cdr:sp>
  </cdr:relSizeAnchor>
</c:userShapes>
</file>

<file path=xl/drawings/drawing14.xml><?xml version="1.0" encoding="utf-8"?>
<xdr:wsDr xmlns:xdr="http://schemas.openxmlformats.org/drawingml/2006/spreadsheetDrawing" xmlns:a="http://schemas.openxmlformats.org/drawingml/2006/main">
  <xdr:absoluteAnchor>
    <xdr:pos x="860424" y="193676"/>
    <xdr:ext cx="15455902" cy="6254749"/>
    <xdr:graphicFrame macro="">
      <xdr:nvGraphicFramePr>
        <xdr:cNvPr id="2" name="1 Gráfico">
          <a:extLst>
            <a:ext uri="{FF2B5EF4-FFF2-40B4-BE49-F238E27FC236}">
              <a16:creationId xmlns:a16="http://schemas.microsoft.com/office/drawing/2014/main" id="{9E96C31C-BD52-4F3A-B021-DA0B5BF6F4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0.00382</cdr:y>
    </cdr:from>
    <cdr:to>
      <cdr:x>1</cdr:x>
      <cdr:y>0.17766</cdr:y>
    </cdr:to>
    <cdr:sp macro="" textlink="">
      <cdr:nvSpPr>
        <cdr:cNvPr id="6" name="7 Marcador de contenido"/>
        <cdr:cNvSpPr>
          <a:spLocks xmlns:a="http://schemas.openxmlformats.org/drawingml/2006/main" noGrp="1"/>
        </cdr:cNvSpPr>
      </cdr:nvSpPr>
      <cdr:spPr bwMode="auto">
        <a:xfrm xmlns:a="http://schemas.openxmlformats.org/drawingml/2006/main">
          <a:off x="0" y="23893"/>
          <a:ext cx="15455902" cy="10873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ctr" anchorCtr="0" compatLnSpc="1">
          <a:prstTxWarp prst="textNoShape">
            <a:avLst/>
          </a:prstTxWarp>
        </a:bodyPr>
        <a:lstStyle xmlns:a="http://schemas.openxmlformats.org/drawingml/2006/main">
          <a:defPPr>
            <a:defRPr lang="es-CR"/>
          </a:defPPr>
          <a:lvl1pPr algn="l" rtl="0" fontAlgn="base">
            <a:spcBef>
              <a:spcPct val="0"/>
            </a:spcBef>
            <a:spcAft>
              <a:spcPct val="0"/>
            </a:spcAft>
            <a:defRPr kern="1200">
              <a:solidFill>
                <a:schemeClr val="tx1"/>
              </a:solidFill>
              <a:latin typeface="Times New Roman" pitchFamily="18" charset="0"/>
              <a:ea typeface="+mn-ea"/>
              <a:cs typeface="+mn-cs"/>
            </a:defRPr>
          </a:lvl1pPr>
          <a:lvl2pPr marL="457200" algn="l" rtl="0" fontAlgn="base">
            <a:spcBef>
              <a:spcPct val="0"/>
            </a:spcBef>
            <a:spcAft>
              <a:spcPct val="0"/>
            </a:spcAft>
            <a:defRPr kern="1200">
              <a:solidFill>
                <a:schemeClr val="tx1"/>
              </a:solidFill>
              <a:latin typeface="Times New Roman" pitchFamily="18" charset="0"/>
              <a:ea typeface="+mn-ea"/>
              <a:cs typeface="+mn-cs"/>
            </a:defRPr>
          </a:lvl2pPr>
          <a:lvl3pPr marL="914400" algn="l" rtl="0" fontAlgn="base">
            <a:spcBef>
              <a:spcPct val="0"/>
            </a:spcBef>
            <a:spcAft>
              <a:spcPct val="0"/>
            </a:spcAft>
            <a:defRPr kern="1200">
              <a:solidFill>
                <a:schemeClr val="tx1"/>
              </a:solidFill>
              <a:latin typeface="Times New Roman" pitchFamily="18" charset="0"/>
              <a:ea typeface="+mn-ea"/>
              <a:cs typeface="+mn-cs"/>
            </a:defRPr>
          </a:lvl3pPr>
          <a:lvl4pPr marL="1371600" algn="l" rtl="0" fontAlgn="base">
            <a:spcBef>
              <a:spcPct val="0"/>
            </a:spcBef>
            <a:spcAft>
              <a:spcPct val="0"/>
            </a:spcAft>
            <a:defRPr kern="1200">
              <a:solidFill>
                <a:schemeClr val="tx1"/>
              </a:solidFill>
              <a:latin typeface="Times New Roman" pitchFamily="18" charset="0"/>
              <a:ea typeface="+mn-ea"/>
              <a:cs typeface="+mn-cs"/>
            </a:defRPr>
          </a:lvl4pPr>
          <a:lvl5pPr marL="1828800" algn="l" rtl="0" fontAlgn="base">
            <a:spcBef>
              <a:spcPct val="0"/>
            </a:spcBef>
            <a:spcAft>
              <a:spcPct val="0"/>
            </a:spcAft>
            <a:defRPr kern="1200">
              <a:solidFill>
                <a:schemeClr val="tx1"/>
              </a:solidFill>
              <a:latin typeface="Times New Roman" pitchFamily="18" charset="0"/>
              <a:ea typeface="+mn-ea"/>
              <a:cs typeface="+mn-cs"/>
            </a:defRPr>
          </a:lvl5pPr>
          <a:lvl6pPr marL="2286000" algn="l" defTabSz="914400" rtl="0" eaLnBrk="1" latinLnBrk="0" hangingPunct="1">
            <a:defRPr kern="1200">
              <a:solidFill>
                <a:schemeClr val="tx1"/>
              </a:solidFill>
              <a:latin typeface="Times New Roman" pitchFamily="18" charset="0"/>
              <a:ea typeface="+mn-ea"/>
              <a:cs typeface="+mn-cs"/>
            </a:defRPr>
          </a:lvl6pPr>
          <a:lvl7pPr marL="2743200" algn="l" defTabSz="914400" rtl="0" eaLnBrk="1" latinLnBrk="0" hangingPunct="1">
            <a:defRPr kern="1200">
              <a:solidFill>
                <a:schemeClr val="tx1"/>
              </a:solidFill>
              <a:latin typeface="Times New Roman" pitchFamily="18" charset="0"/>
              <a:ea typeface="+mn-ea"/>
              <a:cs typeface="+mn-cs"/>
            </a:defRPr>
          </a:lvl7pPr>
          <a:lvl8pPr marL="3200400" algn="l" defTabSz="914400" rtl="0" eaLnBrk="1" latinLnBrk="0" hangingPunct="1">
            <a:defRPr kern="1200">
              <a:solidFill>
                <a:schemeClr val="tx1"/>
              </a:solidFill>
              <a:latin typeface="Times New Roman" pitchFamily="18" charset="0"/>
              <a:ea typeface="+mn-ea"/>
              <a:cs typeface="+mn-cs"/>
            </a:defRPr>
          </a:lvl8pPr>
          <a:lvl9pPr marL="3657600" algn="l" defTabSz="914400" rtl="0" eaLnBrk="1" latinLnBrk="0" hangingPunct="1">
            <a:defRPr kern="1200">
              <a:solidFill>
                <a:schemeClr val="tx1"/>
              </a:solidFill>
              <a:latin typeface="Times New Roman" pitchFamily="18" charset="0"/>
              <a:ea typeface="+mn-ea"/>
              <a:cs typeface="+mn-cs"/>
            </a:defRPr>
          </a:lvl9pPr>
        </a:lstStyle>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6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Gráfico 5.1</a:t>
          </a: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6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SINPE. </a:t>
          </a:r>
          <a:r>
            <a:rPr kumimoji="0" lang="es-CR" sz="1600" b="1" i="0" u="none" strike="noStrike" kern="1200" cap="none" spc="0" normalizeH="0" baseline="0" noProof="0" dirty="0">
              <a:ln>
                <a:noFill/>
              </a:ln>
              <a:solidFill>
                <a:prstClr val="black"/>
              </a:solidFill>
              <a:effectLst/>
              <a:uLnTx/>
              <a:uFillTx/>
              <a:latin typeface="Arial" pitchFamily="34" charset="0"/>
              <a:cs typeface="Arial" pitchFamily="34" charset="0"/>
            </a:rPr>
            <a:t>Distribución porcentual de la cantidad de transacciones liquidadas </a:t>
          </a: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600" b="1" i="0" u="none" strike="noStrike" kern="1200" cap="none" spc="0" normalizeH="0" baseline="0" noProof="0" dirty="0">
              <a:ln>
                <a:noFill/>
              </a:ln>
              <a:solidFill>
                <a:prstClr val="black"/>
              </a:solidFill>
              <a:effectLst/>
              <a:uLnTx/>
              <a:uFillTx/>
              <a:latin typeface="Arial" pitchFamily="34" charset="0"/>
              <a:cs typeface="Arial" pitchFamily="34" charset="0"/>
            </a:rPr>
            <a:t>en servicios de movilización de fondos entre cuentas de terceros</a:t>
          </a: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200" b="1" i="0" u="none" strike="noStrike" kern="1200" cap="none" spc="0" normalizeH="0" baseline="0" noProof="0" dirty="0">
              <a:ln>
                <a:noFill/>
              </a:ln>
              <a:solidFill>
                <a:prstClr val="black"/>
              </a:solidFill>
              <a:effectLst/>
              <a:uLnTx/>
              <a:uFillTx/>
              <a:latin typeface="Arial" pitchFamily="34" charset="0"/>
              <a:cs typeface="Arial" pitchFamily="34" charset="0"/>
            </a:rPr>
            <a:t>Periodo 2000 - 2024</a:t>
          </a:r>
        </a:p>
      </cdr:txBody>
    </cdr:sp>
  </cdr:relSizeAnchor>
  <cdr:relSizeAnchor xmlns:cdr="http://schemas.openxmlformats.org/drawingml/2006/chartDrawing">
    <cdr:from>
      <cdr:x>0.00256</cdr:x>
      <cdr:y>0.94755</cdr:y>
    </cdr:from>
    <cdr:to>
      <cdr:x>0.43413</cdr:x>
      <cdr:y>0.98559</cdr:y>
    </cdr:to>
    <cdr:sp macro="" textlink="">
      <cdr:nvSpPr>
        <cdr:cNvPr id="4" name="1 CuadroTexto"/>
        <cdr:cNvSpPr txBox="1"/>
      </cdr:nvSpPr>
      <cdr:spPr>
        <a:xfrm xmlns:a="http://schemas.openxmlformats.org/drawingml/2006/main">
          <a:off x="22225" y="5965825"/>
          <a:ext cx="3740741" cy="239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solidFill>
                <a:sysClr val="windowText" lastClr="000000"/>
              </a:solidFill>
              <a:latin typeface="Arial" panose="020B0604020202020204" pitchFamily="34" charset="0"/>
              <a:cs typeface="Arial" panose="020B0604020202020204" pitchFamily="34" charset="0"/>
            </a:rPr>
            <a:t>Fuente</a:t>
          </a:r>
          <a:r>
            <a:rPr lang="es-CR" sz="1100" b="0">
              <a:solidFill>
                <a:sysClr val="windowText" lastClr="000000"/>
              </a:solidFill>
              <a:latin typeface="Arial" panose="020B0604020202020204" pitchFamily="34" charset="0"/>
              <a:cs typeface="Arial" panose="020B0604020202020204" pitchFamily="34" charset="0"/>
            </a:rPr>
            <a:t>: Banco</a:t>
          </a:r>
          <a:r>
            <a:rPr lang="es-CR" sz="1100" b="0" baseline="0">
              <a:solidFill>
                <a:sysClr val="windowText" lastClr="000000"/>
              </a:solidFill>
              <a:latin typeface="Arial" panose="020B0604020202020204" pitchFamily="34" charset="0"/>
              <a:cs typeface="Arial" panose="020B0604020202020204" pitchFamily="34" charset="0"/>
            </a:rPr>
            <a:t> Central de Costa Rica.</a:t>
          </a:r>
          <a:endParaRPr lang="es-CR" sz="9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absoluteAnchor>
    <xdr:pos x="851958" y="142876"/>
    <xdr:ext cx="15454842" cy="6324600"/>
    <xdr:graphicFrame macro="">
      <xdr:nvGraphicFramePr>
        <xdr:cNvPr id="2" name="Gráfico 1">
          <a:extLst>
            <a:ext uri="{FF2B5EF4-FFF2-40B4-BE49-F238E27FC236}">
              <a16:creationId xmlns:a16="http://schemas.microsoft.com/office/drawing/2014/main" id="{64213873-D805-4204-A30B-389446E210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1.99493E-17</cdr:x>
      <cdr:y>0.00382</cdr:y>
    </cdr:from>
    <cdr:to>
      <cdr:x>1</cdr:x>
      <cdr:y>0.1339</cdr:y>
    </cdr:to>
    <cdr:sp macro="" textlink="">
      <cdr:nvSpPr>
        <cdr:cNvPr id="6" name="7 Marcador de contenido"/>
        <cdr:cNvSpPr>
          <a:spLocks xmlns:a="http://schemas.openxmlformats.org/drawingml/2006/main" noGrp="1"/>
        </cdr:cNvSpPr>
      </cdr:nvSpPr>
      <cdr:spPr bwMode="auto">
        <a:xfrm xmlns:a="http://schemas.openxmlformats.org/drawingml/2006/main">
          <a:off x="50800" y="23416"/>
          <a:ext cx="9144000" cy="7967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defPPr>
            <a:defRPr lang="es-CR"/>
          </a:defPPr>
          <a:lvl1pPr algn="l" rtl="0" fontAlgn="base">
            <a:spcBef>
              <a:spcPct val="0"/>
            </a:spcBef>
            <a:spcAft>
              <a:spcPct val="0"/>
            </a:spcAft>
            <a:defRPr kern="1200">
              <a:solidFill>
                <a:schemeClr val="tx1"/>
              </a:solidFill>
              <a:latin typeface="Times New Roman" pitchFamily="18" charset="0"/>
              <a:ea typeface="+mn-ea"/>
              <a:cs typeface="+mn-cs"/>
            </a:defRPr>
          </a:lvl1pPr>
          <a:lvl2pPr marL="457200" algn="l" rtl="0" fontAlgn="base">
            <a:spcBef>
              <a:spcPct val="0"/>
            </a:spcBef>
            <a:spcAft>
              <a:spcPct val="0"/>
            </a:spcAft>
            <a:defRPr kern="1200">
              <a:solidFill>
                <a:schemeClr val="tx1"/>
              </a:solidFill>
              <a:latin typeface="Times New Roman" pitchFamily="18" charset="0"/>
              <a:ea typeface="+mn-ea"/>
              <a:cs typeface="+mn-cs"/>
            </a:defRPr>
          </a:lvl2pPr>
          <a:lvl3pPr marL="914400" algn="l" rtl="0" fontAlgn="base">
            <a:spcBef>
              <a:spcPct val="0"/>
            </a:spcBef>
            <a:spcAft>
              <a:spcPct val="0"/>
            </a:spcAft>
            <a:defRPr kern="1200">
              <a:solidFill>
                <a:schemeClr val="tx1"/>
              </a:solidFill>
              <a:latin typeface="Times New Roman" pitchFamily="18" charset="0"/>
              <a:ea typeface="+mn-ea"/>
              <a:cs typeface="+mn-cs"/>
            </a:defRPr>
          </a:lvl3pPr>
          <a:lvl4pPr marL="1371600" algn="l" rtl="0" fontAlgn="base">
            <a:spcBef>
              <a:spcPct val="0"/>
            </a:spcBef>
            <a:spcAft>
              <a:spcPct val="0"/>
            </a:spcAft>
            <a:defRPr kern="1200">
              <a:solidFill>
                <a:schemeClr val="tx1"/>
              </a:solidFill>
              <a:latin typeface="Times New Roman" pitchFamily="18" charset="0"/>
              <a:ea typeface="+mn-ea"/>
              <a:cs typeface="+mn-cs"/>
            </a:defRPr>
          </a:lvl4pPr>
          <a:lvl5pPr marL="1828800" algn="l" rtl="0" fontAlgn="base">
            <a:spcBef>
              <a:spcPct val="0"/>
            </a:spcBef>
            <a:spcAft>
              <a:spcPct val="0"/>
            </a:spcAft>
            <a:defRPr kern="1200">
              <a:solidFill>
                <a:schemeClr val="tx1"/>
              </a:solidFill>
              <a:latin typeface="Times New Roman" pitchFamily="18" charset="0"/>
              <a:ea typeface="+mn-ea"/>
              <a:cs typeface="+mn-cs"/>
            </a:defRPr>
          </a:lvl5pPr>
          <a:lvl6pPr marL="2286000" algn="l" defTabSz="914400" rtl="0" eaLnBrk="1" latinLnBrk="0" hangingPunct="1">
            <a:defRPr kern="1200">
              <a:solidFill>
                <a:schemeClr val="tx1"/>
              </a:solidFill>
              <a:latin typeface="Times New Roman" pitchFamily="18" charset="0"/>
              <a:ea typeface="+mn-ea"/>
              <a:cs typeface="+mn-cs"/>
            </a:defRPr>
          </a:lvl6pPr>
          <a:lvl7pPr marL="2743200" algn="l" defTabSz="914400" rtl="0" eaLnBrk="1" latinLnBrk="0" hangingPunct="1">
            <a:defRPr kern="1200">
              <a:solidFill>
                <a:schemeClr val="tx1"/>
              </a:solidFill>
              <a:latin typeface="Times New Roman" pitchFamily="18" charset="0"/>
              <a:ea typeface="+mn-ea"/>
              <a:cs typeface="+mn-cs"/>
            </a:defRPr>
          </a:lvl7pPr>
          <a:lvl8pPr marL="3200400" algn="l" defTabSz="914400" rtl="0" eaLnBrk="1" latinLnBrk="0" hangingPunct="1">
            <a:defRPr kern="1200">
              <a:solidFill>
                <a:schemeClr val="tx1"/>
              </a:solidFill>
              <a:latin typeface="Times New Roman" pitchFamily="18" charset="0"/>
              <a:ea typeface="+mn-ea"/>
              <a:cs typeface="+mn-cs"/>
            </a:defRPr>
          </a:lvl8pPr>
          <a:lvl9pPr marL="3657600" algn="l" defTabSz="914400" rtl="0" eaLnBrk="1" latinLnBrk="0" hangingPunct="1">
            <a:defRPr kern="1200">
              <a:solidFill>
                <a:schemeClr val="tx1"/>
              </a:solidFill>
              <a:latin typeface="Times New Roman" pitchFamily="18" charset="0"/>
              <a:ea typeface="+mn-ea"/>
              <a:cs typeface="+mn-cs"/>
            </a:defRPr>
          </a:lvl9pPr>
        </a:lstStyle>
        <a:p xmlns:a="http://schemas.openxmlformats.org/drawingml/2006/main">
          <a:pPr algn="ctr"/>
          <a:endParaRPr lang="es-CR" sz="32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0.00808</cdr:y>
    </cdr:from>
    <cdr:to>
      <cdr:x>1</cdr:x>
      <cdr:y>0.13399</cdr:y>
    </cdr:to>
    <cdr:sp macro="" textlink="">
      <cdr:nvSpPr>
        <cdr:cNvPr id="5" name="7 Marcador de contenido"/>
        <cdr:cNvSpPr>
          <a:spLocks xmlns:a="http://schemas.openxmlformats.org/drawingml/2006/main" noGrp="1"/>
        </cdr:cNvSpPr>
      </cdr:nvSpPr>
      <cdr:spPr bwMode="auto">
        <a:xfrm xmlns:a="http://schemas.openxmlformats.org/drawingml/2006/main">
          <a:off x="0" y="54565"/>
          <a:ext cx="15454842" cy="8503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6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Gráfico 5.2</a:t>
          </a: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600" b="1"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SINPE. </a:t>
          </a:r>
          <a:r>
            <a:rPr kumimoji="0" lang="es-CR" sz="1600" b="1" i="0" u="none" strike="noStrike" kern="1200" cap="none" spc="0" normalizeH="0" baseline="0" noProof="0" dirty="0">
              <a:ln>
                <a:noFill/>
              </a:ln>
              <a:solidFill>
                <a:prstClr val="black"/>
              </a:solidFill>
              <a:effectLst/>
              <a:uLnTx/>
              <a:uFillTx/>
              <a:latin typeface="Arial" pitchFamily="34" charset="0"/>
              <a:cs typeface="Arial" pitchFamily="34" charset="0"/>
            </a:rPr>
            <a:t>Distribución porcentual del valor de transacciones liquidadas </a:t>
          </a:r>
          <a:r>
            <a:rPr lang="es-CR" sz="1600" b="1" i="0" u="none" strike="noStrike" baseline="0">
              <a:effectLst/>
              <a:latin typeface="Arial" panose="020B0604020202020204" pitchFamily="34" charset="0"/>
              <a:ea typeface="+mn-ea"/>
              <a:cs typeface="Arial" panose="020B0604020202020204" pitchFamily="34" charset="0"/>
            </a:rPr>
            <a:t>en </a:t>
          </a: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lang="es-CR" sz="1600" b="1" i="0" u="none" strike="noStrike" baseline="0">
              <a:effectLst/>
              <a:latin typeface="Arial" panose="020B0604020202020204" pitchFamily="34" charset="0"/>
              <a:ea typeface="+mn-ea"/>
              <a:cs typeface="Arial" panose="020B0604020202020204" pitchFamily="34" charset="0"/>
            </a:rPr>
            <a:t>servicios de movilización de fondos entre cuentas de terceros</a:t>
          </a:r>
          <a:endParaRPr kumimoji="0" lang="es-CR" sz="1600" b="1" i="0" u="none" strike="noStrike" kern="1200" cap="none" spc="0" normalizeH="0" baseline="0" noProof="0" dirty="0">
            <a:ln>
              <a:noFill/>
            </a:ln>
            <a:solidFill>
              <a:prstClr val="black"/>
            </a:solidFill>
            <a:effectLst/>
            <a:uLnTx/>
            <a:uFillTx/>
            <a:latin typeface="Arial" pitchFamily="34" charset="0"/>
            <a:cs typeface="Arial" pitchFamily="34" charset="0"/>
          </a:endParaRPr>
        </a:p>
        <a:p xmlns:a="http://schemas.openxmlformats.org/drawingml/2006/main">
          <a:pPr marL="0" marR="0" lvl="0" indent="0" algn="ctr" defTabSz="914400" eaLnBrk="1" fontAlgn="auto" latinLnBrk="0" hangingPunct="1">
            <a:lnSpc>
              <a:spcPts val="2000"/>
            </a:lnSpc>
            <a:spcBef>
              <a:spcPts val="0"/>
            </a:spcBef>
            <a:spcAft>
              <a:spcPts val="0"/>
            </a:spcAft>
            <a:buClrTx/>
            <a:buSzTx/>
            <a:buFontTx/>
            <a:buNone/>
            <a:tabLst/>
            <a:defRPr lang="es-CR" sz="2400" b="0" i="0" u="none" strike="noStrike" kern="1200" baseline="0">
              <a:solidFill>
                <a:prstClr val="black"/>
              </a:solidFill>
              <a:latin typeface="Franklin Gothic Demi" pitchFamily="34" charset="0"/>
              <a:ea typeface="+mn-ea"/>
              <a:cs typeface="+mn-cs"/>
            </a:defRPr>
          </a:pPr>
          <a:r>
            <a:rPr kumimoji="0" lang="es-CR" sz="1200" b="1" i="0" u="none" strike="noStrike" kern="1200" cap="none" spc="0" normalizeH="0" baseline="0" noProof="0" dirty="0">
              <a:ln>
                <a:noFill/>
              </a:ln>
              <a:solidFill>
                <a:prstClr val="black"/>
              </a:solidFill>
              <a:effectLst/>
              <a:uLnTx/>
              <a:uFillTx/>
              <a:latin typeface="Arial" pitchFamily="34" charset="0"/>
              <a:cs typeface="Arial" pitchFamily="34" charset="0"/>
            </a:rPr>
            <a:t>Periodo 2000 - 2024</a:t>
          </a:r>
        </a:p>
      </cdr:txBody>
    </cdr:sp>
  </cdr:relSizeAnchor>
  <cdr:relSizeAnchor xmlns:cdr="http://schemas.openxmlformats.org/drawingml/2006/chartDrawing">
    <cdr:from>
      <cdr:x>0</cdr:x>
      <cdr:y>0.94842</cdr:y>
    </cdr:from>
    <cdr:to>
      <cdr:x>0.44654</cdr:x>
      <cdr:y>0.98313</cdr:y>
    </cdr:to>
    <cdr:sp macro="" textlink="">
      <cdr:nvSpPr>
        <cdr:cNvPr id="8" name="1 CuadroTexto"/>
        <cdr:cNvSpPr txBox="1"/>
      </cdr:nvSpPr>
      <cdr:spPr>
        <a:xfrm xmlns:a="http://schemas.openxmlformats.org/drawingml/2006/main">
          <a:off x="0" y="4164541"/>
          <a:ext cx="2705100" cy="152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200" b="1">
              <a:solidFill>
                <a:sysClr val="windowText" lastClr="000000"/>
              </a:solidFill>
              <a:latin typeface="Arial" panose="020B0604020202020204" pitchFamily="34" charset="0"/>
              <a:cs typeface="Arial" panose="020B0604020202020204" pitchFamily="34" charset="0"/>
            </a:rPr>
            <a:t>Fuente</a:t>
          </a:r>
          <a:r>
            <a:rPr lang="es-CR" sz="1200" b="0">
              <a:solidFill>
                <a:sysClr val="windowText" lastClr="000000"/>
              </a:solidFill>
              <a:latin typeface="Arial" panose="020B0604020202020204" pitchFamily="34" charset="0"/>
              <a:cs typeface="Arial" panose="020B0604020202020204" pitchFamily="34" charset="0"/>
            </a:rPr>
            <a:t>: Banco Central de Costa Rica.</a:t>
          </a:r>
          <a:endParaRPr lang="es-CR" sz="9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8.xml><?xml version="1.0" encoding="utf-8"?>
<xdr:wsDr xmlns:xdr="http://schemas.openxmlformats.org/drawingml/2006/spreadsheetDrawing" xmlns:a="http://schemas.openxmlformats.org/drawingml/2006/main">
  <xdr:absoluteAnchor>
    <xdr:pos x="856341" y="190499"/>
    <xdr:ext cx="15417802" cy="6353176"/>
    <xdr:graphicFrame macro="">
      <xdr:nvGraphicFramePr>
        <xdr:cNvPr id="2" name="Gráfico 1" title="333">
          <a:extLst>
            <a:ext uri="{FF2B5EF4-FFF2-40B4-BE49-F238E27FC236}">
              <a16:creationId xmlns:a16="http://schemas.microsoft.com/office/drawing/2014/main" id="{E8B6CAE1-3FC5-4123-91E8-E67C99E8C4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0.0002</cdr:x>
      <cdr:y>0.00289</cdr:y>
    </cdr:from>
    <cdr:to>
      <cdr:x>1</cdr:x>
      <cdr:y>0.16192</cdr:y>
    </cdr:to>
    <cdr:sp macro="" textlink="">
      <cdr:nvSpPr>
        <cdr:cNvPr id="3" name="7 Marcador de contenido"/>
        <cdr:cNvSpPr>
          <a:spLocks xmlns:a="http://schemas.openxmlformats.org/drawingml/2006/main" noGrp="1"/>
        </cdr:cNvSpPr>
      </cdr:nvSpPr>
      <cdr:spPr bwMode="auto">
        <a:xfrm xmlns:a="http://schemas.openxmlformats.org/drawingml/2006/main">
          <a:off x="3084" y="18361"/>
          <a:ext cx="15414718" cy="10103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ctr"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i="0" baseline="0">
              <a:effectLst/>
              <a:latin typeface="+mn-lt"/>
              <a:ea typeface="+mn-ea"/>
              <a:cs typeface="+mn-cs"/>
            </a:rPr>
            <a:t>Gráfico 5.3</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R" sz="1600" b="1" i="0" baseline="0">
              <a:effectLst/>
              <a:latin typeface="+mn-lt"/>
              <a:ea typeface="+mn-ea"/>
              <a:cs typeface="+mn-cs"/>
            </a:rPr>
            <a:t>SINPE. Evolución anual de la cantidad y valor liquidado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s-CR" sz="1600" b="1" i="0" baseline="0">
              <a:effectLst/>
              <a:latin typeface="+mn-lt"/>
              <a:ea typeface="+mn-ea"/>
              <a:cs typeface="+mn-cs"/>
            </a:rPr>
            <a:t>en el servicio Pagos Inmediatos (PIN)</a:t>
          </a:r>
          <a:endParaRPr lang="es-CR" sz="1600">
            <a:effectLst/>
          </a:endParaRPr>
        </a:p>
        <a:p xmlns:a="http://schemas.openxmlformats.org/drawingml/2006/main">
          <a:pPr algn="ctr"/>
          <a:r>
            <a:rPr lang="es-CR" sz="1200" b="1" i="0" baseline="0">
              <a:effectLst/>
              <a:latin typeface="+mn-lt"/>
              <a:ea typeface="+mn-ea"/>
              <a:cs typeface="+mn-cs"/>
            </a:rPr>
            <a:t>Periodo 2008 - 2024</a:t>
          </a:r>
          <a:endParaRPr lang="es-CR" sz="2000">
            <a:effectLst/>
          </a:endParaRPr>
        </a:p>
      </cdr:txBody>
    </cdr:sp>
  </cdr:relSizeAnchor>
  <cdr:relSizeAnchor xmlns:cdr="http://schemas.openxmlformats.org/drawingml/2006/chartDrawing">
    <cdr:from>
      <cdr:x>0.00013</cdr:x>
      <cdr:y>0.95307</cdr:y>
    </cdr:from>
    <cdr:to>
      <cdr:x>0.37282</cdr:x>
      <cdr:y>1</cdr:y>
    </cdr:to>
    <cdr:sp macro="" textlink="">
      <cdr:nvSpPr>
        <cdr:cNvPr id="4" name="1 CuadroTexto"/>
        <cdr:cNvSpPr txBox="1"/>
      </cdr:nvSpPr>
      <cdr:spPr>
        <a:xfrm xmlns:a="http://schemas.openxmlformats.org/drawingml/2006/main">
          <a:off x="1932" y="6055021"/>
          <a:ext cx="5746061" cy="2981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effectLst/>
              <a:latin typeface="+mn-lt"/>
              <a:ea typeface="+mn-ea"/>
              <a:cs typeface="+mn-cs"/>
            </a:rPr>
            <a:t>Fuente</a:t>
          </a:r>
          <a:r>
            <a:rPr lang="es-CR" sz="1100" b="0">
              <a:effectLst/>
              <a:latin typeface="+mn-lt"/>
              <a:ea typeface="+mn-ea"/>
              <a:cs typeface="+mn-cs"/>
            </a:rPr>
            <a:t>: Banco Central de Costa Rica.</a:t>
          </a:r>
          <a:endParaRPr lang="es-CR" sz="1000" b="0">
            <a:solidFill>
              <a:srgbClr val="FF0000"/>
            </a:solidFill>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847725</xdr:colOff>
      <xdr:row>1</xdr:row>
      <xdr:rowOff>48575</xdr:rowOff>
    </xdr:from>
    <xdr:to>
      <xdr:col>20</xdr:col>
      <xdr:colOff>5715</xdr:colOff>
      <xdr:row>38</xdr:row>
      <xdr:rowOff>81915</xdr:rowOff>
    </xdr:to>
    <xdr:graphicFrame macro="">
      <xdr:nvGraphicFramePr>
        <xdr:cNvPr id="3" name="Gráfico 2">
          <a:extLst>
            <a:ext uri="{FF2B5EF4-FFF2-40B4-BE49-F238E27FC236}">
              <a16:creationId xmlns:a16="http://schemas.microsoft.com/office/drawing/2014/main" id="{0495D83C-FBBC-48E1-9900-A673875E86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absoluteAnchor>
    <xdr:pos x="767292" y="190500"/>
    <xdr:ext cx="15422034" cy="6308726"/>
    <xdr:graphicFrame macro="">
      <xdr:nvGraphicFramePr>
        <xdr:cNvPr id="2" name="Gráfico 1">
          <a:extLst>
            <a:ext uri="{FF2B5EF4-FFF2-40B4-BE49-F238E27FC236}">
              <a16:creationId xmlns:a16="http://schemas.microsoft.com/office/drawing/2014/main" id="{8C261D9C-6FDF-4D52-9BCE-D571C0BE13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0.0002</cdr:x>
      <cdr:y>0.02252</cdr:y>
    </cdr:from>
    <cdr:to>
      <cdr:x>1</cdr:x>
      <cdr:y>0.13351</cdr:y>
    </cdr:to>
    <cdr:sp macro="" textlink="">
      <cdr:nvSpPr>
        <cdr:cNvPr id="3" name="7 Marcador de contenido"/>
        <cdr:cNvSpPr>
          <a:spLocks xmlns:a="http://schemas.openxmlformats.org/drawingml/2006/main" noGrp="1"/>
        </cdr:cNvSpPr>
      </cdr:nvSpPr>
      <cdr:spPr bwMode="auto">
        <a:xfrm xmlns:a="http://schemas.openxmlformats.org/drawingml/2006/main">
          <a:off x="3084" y="142057"/>
          <a:ext cx="15418950" cy="70020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ctr"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i="0" baseline="0">
              <a:effectLst/>
              <a:latin typeface="+mn-lt"/>
              <a:ea typeface="+mn-ea"/>
              <a:cs typeface="+mn-cs"/>
            </a:rPr>
            <a:t>Gráfico 5.4</a:t>
          </a:r>
        </a:p>
        <a:p xmlns:a="http://schemas.openxmlformats.org/drawingml/2006/main">
          <a:pPr algn="ctr"/>
          <a:r>
            <a:rPr lang="es-CR" sz="1600" b="1" i="0" baseline="0">
              <a:effectLst/>
              <a:latin typeface="+mn-lt"/>
              <a:ea typeface="+mn-ea"/>
              <a:cs typeface="+mn-cs"/>
            </a:rPr>
            <a:t>SINPE. Evolución anual de la cantidad y valor liquidado del servicio </a:t>
          </a:r>
        </a:p>
        <a:p xmlns:a="http://schemas.openxmlformats.org/drawingml/2006/main">
          <a:pPr algn="ctr"/>
          <a:r>
            <a:rPr lang="es-CR" sz="1600" b="1" i="0" baseline="0">
              <a:effectLst/>
              <a:latin typeface="+mn-lt"/>
              <a:ea typeface="+mn-ea"/>
              <a:cs typeface="+mn-cs"/>
            </a:rPr>
            <a:t>en el servicio Débito en Tiempo Real (DTR)</a:t>
          </a:r>
          <a:endParaRPr lang="es-CR" sz="1600">
            <a:effectLst/>
          </a:endParaRPr>
        </a:p>
        <a:p xmlns:a="http://schemas.openxmlformats.org/drawingml/2006/main">
          <a:pPr algn="ctr"/>
          <a:r>
            <a:rPr lang="es-CR" sz="1200" b="1" i="0" baseline="0">
              <a:effectLst/>
              <a:latin typeface="+mn-lt"/>
              <a:ea typeface="+mn-ea"/>
              <a:cs typeface="+mn-cs"/>
            </a:rPr>
            <a:t>Periodo 2005 - 2024</a:t>
          </a:r>
          <a:endParaRPr lang="es-CR" sz="2000">
            <a:effectLst/>
          </a:endParaRPr>
        </a:p>
      </cdr:txBody>
    </cdr:sp>
  </cdr:relSizeAnchor>
  <cdr:relSizeAnchor xmlns:cdr="http://schemas.openxmlformats.org/drawingml/2006/chartDrawing">
    <cdr:from>
      <cdr:x>0.00075</cdr:x>
      <cdr:y>0.95307</cdr:y>
    </cdr:from>
    <cdr:to>
      <cdr:x>0.41004</cdr:x>
      <cdr:y>0.99314</cdr:y>
    </cdr:to>
    <cdr:sp macro="" textlink="">
      <cdr:nvSpPr>
        <cdr:cNvPr id="4" name="1 CuadroTexto"/>
        <cdr:cNvSpPr txBox="1"/>
      </cdr:nvSpPr>
      <cdr:spPr>
        <a:xfrm xmlns:a="http://schemas.openxmlformats.org/drawingml/2006/main">
          <a:off x="11500" y="6012657"/>
          <a:ext cx="6312084" cy="252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effectLst/>
              <a:latin typeface="+mn-lt"/>
              <a:ea typeface="+mn-ea"/>
              <a:cs typeface="+mn-cs"/>
            </a:rPr>
            <a:t>Fuente</a:t>
          </a:r>
          <a:r>
            <a:rPr lang="es-CR" sz="1100" b="0">
              <a:effectLst/>
              <a:latin typeface="+mn-lt"/>
              <a:ea typeface="+mn-ea"/>
              <a:cs typeface="+mn-cs"/>
            </a:rPr>
            <a:t>: Banco Central de Costa Rica.</a:t>
          </a:r>
          <a:endParaRPr lang="es-CR" sz="1000" b="0">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absoluteAnchor>
    <xdr:pos x="860425" y="208492"/>
    <xdr:ext cx="15436850" cy="6287558"/>
    <xdr:graphicFrame macro="">
      <xdr:nvGraphicFramePr>
        <xdr:cNvPr id="2" name="Gráfico 1" title="333">
          <a:extLst>
            <a:ext uri="{FF2B5EF4-FFF2-40B4-BE49-F238E27FC236}">
              <a16:creationId xmlns:a16="http://schemas.microsoft.com/office/drawing/2014/main" id="{CC39904D-4E69-4D28-A2F0-B72BE00304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0.0002</cdr:x>
      <cdr:y>0.01583</cdr:y>
    </cdr:from>
    <cdr:to>
      <cdr:x>1</cdr:x>
      <cdr:y>0.12834</cdr:y>
    </cdr:to>
    <cdr:sp macro="" textlink="">
      <cdr:nvSpPr>
        <cdr:cNvPr id="3" name="7 Marcador de contenido"/>
        <cdr:cNvSpPr>
          <a:spLocks xmlns:a="http://schemas.openxmlformats.org/drawingml/2006/main" noGrp="1"/>
        </cdr:cNvSpPr>
      </cdr:nvSpPr>
      <cdr:spPr bwMode="auto">
        <a:xfrm xmlns:a="http://schemas.openxmlformats.org/drawingml/2006/main">
          <a:off x="3087" y="105865"/>
          <a:ext cx="15433763" cy="7524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i="0" baseline="0">
              <a:effectLst/>
              <a:latin typeface="+mn-lt"/>
              <a:ea typeface="+mn-ea"/>
              <a:cs typeface="+mn-cs"/>
            </a:rPr>
            <a:t>Gráfico 5.5</a:t>
          </a:r>
        </a:p>
        <a:p xmlns:a="http://schemas.openxmlformats.org/drawingml/2006/main">
          <a:pPr algn="ctr"/>
          <a:r>
            <a:rPr lang="es-CR" sz="1600" b="1" i="0" baseline="0">
              <a:effectLst/>
              <a:latin typeface="+mn-lt"/>
              <a:ea typeface="+mn-ea"/>
              <a:cs typeface="+mn-cs"/>
            </a:rPr>
            <a:t>SINPE. Evolución anual de la cantidad y valor liquidado en el servicio </a:t>
          </a:r>
        </a:p>
        <a:p xmlns:a="http://schemas.openxmlformats.org/drawingml/2006/main">
          <a:pPr algn="ctr"/>
          <a:r>
            <a:rPr lang="es-CR" sz="1600" b="1" i="0" baseline="0">
              <a:effectLst/>
              <a:latin typeface="+mn-lt"/>
              <a:ea typeface="+mn-ea"/>
              <a:cs typeface="+mn-cs"/>
            </a:rPr>
            <a:t>Compensación de Créditos Directos (CCD)</a:t>
          </a:r>
          <a:endParaRPr lang="es-CR" sz="1600">
            <a:effectLst/>
          </a:endParaRPr>
        </a:p>
        <a:p xmlns:a="http://schemas.openxmlformats.org/drawingml/2006/main">
          <a:pPr algn="ctr"/>
          <a:r>
            <a:rPr lang="es-CR" sz="1200" b="1" i="0" baseline="0">
              <a:effectLst/>
              <a:latin typeface="+mn-lt"/>
              <a:ea typeface="+mn-ea"/>
              <a:cs typeface="+mn-cs"/>
            </a:rPr>
            <a:t>Periodo 2001 - 2024</a:t>
          </a:r>
          <a:endParaRPr lang="es-CR" sz="2000">
            <a:effectLst/>
          </a:endParaRPr>
        </a:p>
      </cdr:txBody>
    </cdr:sp>
  </cdr:relSizeAnchor>
  <cdr:relSizeAnchor xmlns:cdr="http://schemas.openxmlformats.org/drawingml/2006/chartDrawing">
    <cdr:from>
      <cdr:x>0.00261</cdr:x>
      <cdr:y>0.95307</cdr:y>
    </cdr:from>
    <cdr:to>
      <cdr:x>0.43686</cdr:x>
      <cdr:y>0.99314</cdr:y>
    </cdr:to>
    <cdr:sp macro="" textlink="">
      <cdr:nvSpPr>
        <cdr:cNvPr id="4" name="1 CuadroTexto"/>
        <cdr:cNvSpPr txBox="1"/>
      </cdr:nvSpPr>
      <cdr:spPr>
        <a:xfrm xmlns:a="http://schemas.openxmlformats.org/drawingml/2006/main">
          <a:off x="40223" y="5992483"/>
          <a:ext cx="6703452" cy="251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solidFill>
                <a:sysClr val="windowText" lastClr="000000"/>
              </a:solidFill>
              <a:latin typeface="Arial" panose="020B0604020202020204" pitchFamily="34" charset="0"/>
              <a:cs typeface="Arial" panose="020B0604020202020204" pitchFamily="34" charset="0"/>
            </a:rPr>
            <a:t>Fuente</a:t>
          </a:r>
          <a:r>
            <a:rPr lang="es-CR" sz="1100" b="0">
              <a:solidFill>
                <a:sysClr val="windowText" lastClr="000000"/>
              </a:solidFill>
              <a:latin typeface="Arial" panose="020B0604020202020204" pitchFamily="34" charset="0"/>
              <a:cs typeface="Arial" panose="020B0604020202020204" pitchFamily="34" charset="0"/>
            </a:rPr>
            <a:t>: Banco Central de Costa Rica.</a:t>
          </a:r>
          <a:endParaRPr lang="es-CR" sz="10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4.xml><?xml version="1.0" encoding="utf-8"?>
<xdr:wsDr xmlns:xdr="http://schemas.openxmlformats.org/drawingml/2006/spreadsheetDrawing" xmlns:a="http://schemas.openxmlformats.org/drawingml/2006/main">
  <xdr:absoluteAnchor>
    <xdr:pos x="889778" y="172446"/>
    <xdr:ext cx="15397972" cy="6295030"/>
    <xdr:graphicFrame macro="">
      <xdr:nvGraphicFramePr>
        <xdr:cNvPr id="2" name="Gráfico 1" title="333">
          <a:extLst>
            <a:ext uri="{FF2B5EF4-FFF2-40B4-BE49-F238E27FC236}">
              <a16:creationId xmlns:a16="http://schemas.microsoft.com/office/drawing/2014/main" id="{508EFD94-A0F9-40E1-BE0A-7B6A4D64FCD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0.0002</cdr:x>
      <cdr:y>0.01583</cdr:y>
    </cdr:from>
    <cdr:to>
      <cdr:x>1</cdr:x>
      <cdr:y>0.17234</cdr:y>
    </cdr:to>
    <cdr:sp macro="" textlink="">
      <cdr:nvSpPr>
        <cdr:cNvPr id="3" name="7 Marcador de contenido"/>
        <cdr:cNvSpPr>
          <a:spLocks xmlns:a="http://schemas.openxmlformats.org/drawingml/2006/main" noGrp="1"/>
        </cdr:cNvSpPr>
      </cdr:nvSpPr>
      <cdr:spPr bwMode="auto">
        <a:xfrm xmlns:a="http://schemas.openxmlformats.org/drawingml/2006/main">
          <a:off x="3080" y="99650"/>
          <a:ext cx="15394892" cy="98520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i="0" baseline="0">
              <a:effectLst/>
              <a:latin typeface="+mn-lt"/>
              <a:ea typeface="+mn-ea"/>
              <a:cs typeface="+mn-cs"/>
            </a:rPr>
            <a:t>Gráfico 5.6</a:t>
          </a:r>
        </a:p>
        <a:p xmlns:a="http://schemas.openxmlformats.org/drawingml/2006/main">
          <a:pPr algn="ctr"/>
          <a:r>
            <a:rPr lang="es-CR" sz="1600" b="1" i="0" baseline="0">
              <a:effectLst/>
              <a:latin typeface="+mn-lt"/>
              <a:ea typeface="+mn-ea"/>
              <a:cs typeface="+mn-cs"/>
            </a:rPr>
            <a:t>SINPE. Evolución anual de la cantidad y valor liquidado en el servicio </a:t>
          </a:r>
        </a:p>
        <a:p xmlns:a="http://schemas.openxmlformats.org/drawingml/2006/main">
          <a:pPr algn="ctr"/>
          <a:r>
            <a:rPr lang="es-CR" sz="1600" b="1" i="0" baseline="0">
              <a:effectLst/>
              <a:latin typeface="+mn-lt"/>
              <a:ea typeface="+mn-ea"/>
              <a:cs typeface="+mn-cs"/>
            </a:rPr>
            <a:t>Compensación Débitos Directos (CDD) </a:t>
          </a:r>
          <a:endParaRPr lang="es-CR" sz="1600" b="0" i="0" baseline="0">
            <a:effectLst/>
            <a:latin typeface="+mn-lt"/>
            <a:ea typeface="+mn-ea"/>
            <a:cs typeface="+mn-cs"/>
          </a:endParaRPr>
        </a:p>
        <a:p xmlns:a="http://schemas.openxmlformats.org/drawingml/2006/main">
          <a:pPr algn="ctr"/>
          <a:r>
            <a:rPr lang="es-CR" sz="1200" b="1" i="0" baseline="0">
              <a:effectLst/>
              <a:latin typeface="+mn-lt"/>
              <a:ea typeface="+mn-ea"/>
              <a:cs typeface="+mn-cs"/>
            </a:rPr>
            <a:t>Periodo 2001 - 2024</a:t>
          </a:r>
          <a:endParaRPr lang="es-CR" sz="1200">
            <a:effectLst/>
          </a:endParaRPr>
        </a:p>
      </cdr:txBody>
    </cdr:sp>
  </cdr:relSizeAnchor>
  <cdr:relSizeAnchor xmlns:cdr="http://schemas.openxmlformats.org/drawingml/2006/chartDrawing">
    <cdr:from>
      <cdr:x>0.00321</cdr:x>
      <cdr:y>0.95307</cdr:y>
    </cdr:from>
    <cdr:to>
      <cdr:x>0.40751</cdr:x>
      <cdr:y>0.99085</cdr:y>
    </cdr:to>
    <cdr:sp macro="" textlink="">
      <cdr:nvSpPr>
        <cdr:cNvPr id="4" name="1 CuadroTexto"/>
        <cdr:cNvSpPr txBox="1"/>
      </cdr:nvSpPr>
      <cdr:spPr>
        <a:xfrm xmlns:a="http://schemas.openxmlformats.org/drawingml/2006/main">
          <a:off x="49359" y="5999604"/>
          <a:ext cx="6225400" cy="237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solidFill>
                <a:sysClr val="windowText" lastClr="000000"/>
              </a:solidFill>
              <a:latin typeface="Arial" panose="020B0604020202020204" pitchFamily="34" charset="0"/>
              <a:cs typeface="Arial" panose="020B0604020202020204" pitchFamily="34" charset="0"/>
            </a:rPr>
            <a:t>Fuente</a:t>
          </a:r>
          <a:r>
            <a:rPr lang="es-CR" sz="1100" b="0">
              <a:solidFill>
                <a:sysClr val="windowText" lastClr="000000"/>
              </a:solidFill>
              <a:latin typeface="Arial" panose="020B0604020202020204" pitchFamily="34" charset="0"/>
              <a:cs typeface="Arial" panose="020B0604020202020204" pitchFamily="34" charset="0"/>
            </a:rPr>
            <a:t>: Banco Central de Costa Rica.</a:t>
          </a:r>
          <a:endParaRPr lang="es-CR" sz="10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124690</xdr:colOff>
      <xdr:row>1</xdr:row>
      <xdr:rowOff>27709</xdr:rowOff>
    </xdr:from>
    <xdr:to>
      <xdr:col>18</xdr:col>
      <xdr:colOff>845126</xdr:colOff>
      <xdr:row>37</xdr:row>
      <xdr:rowOff>138546</xdr:rowOff>
    </xdr:to>
    <xdr:graphicFrame macro="">
      <xdr:nvGraphicFramePr>
        <xdr:cNvPr id="2" name="Gráfico 1">
          <a:extLst>
            <a:ext uri="{FF2B5EF4-FFF2-40B4-BE49-F238E27FC236}">
              <a16:creationId xmlns:a16="http://schemas.microsoft.com/office/drawing/2014/main" id="{947010B7-D5DB-4500-9D6A-66CBE94EC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0.96064</cdr:y>
    </cdr:from>
    <cdr:to>
      <cdr:x>0.43339</cdr:x>
      <cdr:y>1</cdr:y>
    </cdr:to>
    <cdr:sp macro="" textlink="">
      <cdr:nvSpPr>
        <cdr:cNvPr id="2" name="1 CuadroTexto">
          <a:extLst xmlns:a="http://schemas.openxmlformats.org/drawingml/2006/main">
            <a:ext uri="{FF2B5EF4-FFF2-40B4-BE49-F238E27FC236}">
              <a16:creationId xmlns:a16="http://schemas.microsoft.com/office/drawing/2014/main" id="{82375B31-160D-4C61-81FC-139E6D916A96}"/>
            </a:ext>
          </a:extLst>
        </cdr:cNvPr>
        <cdr:cNvSpPr txBox="1"/>
      </cdr:nvSpPr>
      <cdr:spPr>
        <a:xfrm xmlns:a="http://schemas.openxmlformats.org/drawingml/2006/main">
          <a:off x="0" y="6148858"/>
          <a:ext cx="6703452" cy="251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solidFill>
                <a:sysClr val="windowText" lastClr="000000"/>
              </a:solidFill>
              <a:latin typeface="Arial" panose="020B0604020202020204" pitchFamily="34" charset="0"/>
              <a:cs typeface="Arial" panose="020B0604020202020204" pitchFamily="34" charset="0"/>
            </a:rPr>
            <a:t>Fuente</a:t>
          </a:r>
          <a:r>
            <a:rPr lang="es-CR" sz="1100" b="0">
              <a:solidFill>
                <a:sysClr val="windowText" lastClr="000000"/>
              </a:solidFill>
              <a:latin typeface="Arial" panose="020B0604020202020204" pitchFamily="34" charset="0"/>
              <a:cs typeface="Arial" panose="020B0604020202020204" pitchFamily="34" charset="0"/>
            </a:rPr>
            <a:t>: Banco</a:t>
          </a:r>
          <a:r>
            <a:rPr lang="es-CR" sz="1100" b="0" baseline="0">
              <a:solidFill>
                <a:sysClr val="windowText" lastClr="000000"/>
              </a:solidFill>
              <a:latin typeface="Arial" panose="020B0604020202020204" pitchFamily="34" charset="0"/>
              <a:cs typeface="Arial" panose="020B0604020202020204" pitchFamily="34" charset="0"/>
            </a:rPr>
            <a:t> Central de Costa Rica.</a:t>
          </a:r>
          <a:r>
            <a:rPr lang="es-CR" sz="1100" b="0">
              <a:solidFill>
                <a:sysClr val="windowText" lastClr="000000"/>
              </a:solidFill>
              <a:latin typeface="Arial" panose="020B0604020202020204" pitchFamily="34" charset="0"/>
              <a:cs typeface="Arial" panose="020B0604020202020204" pitchFamily="34" charset="0"/>
            </a:rPr>
            <a:t>.</a:t>
          </a:r>
          <a:endParaRPr lang="es-CR" sz="10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absoluteAnchor>
    <xdr:pos x="895349" y="174625"/>
    <xdr:ext cx="15401926" cy="6302375"/>
    <xdr:graphicFrame macro="">
      <xdr:nvGraphicFramePr>
        <xdr:cNvPr id="2" name="Gráfico 1">
          <a:extLst>
            <a:ext uri="{FF2B5EF4-FFF2-40B4-BE49-F238E27FC236}">
              <a16:creationId xmlns:a16="http://schemas.microsoft.com/office/drawing/2014/main" id="{EFB6116E-4EC8-46BE-8C8B-B18EC0CF0C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cdr:x>
      <cdr:y>0.9559</cdr:y>
    </cdr:from>
    <cdr:to>
      <cdr:x>0.86126</cdr:x>
      <cdr:y>1</cdr:y>
    </cdr:to>
    <cdr:sp macro="" textlink="">
      <cdr:nvSpPr>
        <cdr:cNvPr id="4" name="1 CuadroTexto"/>
        <cdr:cNvSpPr txBox="1"/>
      </cdr:nvSpPr>
      <cdr:spPr>
        <a:xfrm xmlns:a="http://schemas.openxmlformats.org/drawingml/2006/main">
          <a:off x="0" y="5810250"/>
          <a:ext cx="8008985" cy="268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50" b="1" dirty="0">
              <a:solidFill>
                <a:sysClr val="windowText" lastClr="000000"/>
              </a:solidFill>
              <a:latin typeface="Arial" panose="020B0604020202020204" pitchFamily="34" charset="0"/>
              <a:cs typeface="Arial" panose="020B0604020202020204" pitchFamily="34" charset="0"/>
            </a:rPr>
            <a:t>Fuente: </a:t>
          </a:r>
          <a:r>
            <a:rPr lang="es-CR" sz="1100" b="0">
              <a:solidFill>
                <a:sysClr val="windowText" lastClr="000000"/>
              </a:solidFill>
              <a:effectLst/>
              <a:latin typeface="+mn-lt"/>
              <a:ea typeface="+mn-ea"/>
              <a:cs typeface="+mn-cs"/>
            </a:rPr>
            <a:t>Banco</a:t>
          </a:r>
          <a:r>
            <a:rPr lang="es-CR" sz="1100" b="0" baseline="0">
              <a:solidFill>
                <a:sysClr val="windowText" lastClr="000000"/>
              </a:solidFill>
              <a:effectLst/>
              <a:latin typeface="+mn-lt"/>
              <a:ea typeface="+mn-ea"/>
              <a:cs typeface="+mn-cs"/>
            </a:rPr>
            <a:t> Central de Costa Rica </a:t>
          </a:r>
          <a:r>
            <a:rPr lang="es-CR" sz="1100" b="0">
              <a:solidFill>
                <a:sysClr val="windowText" lastClr="000000"/>
              </a:solidFill>
              <a:effectLst/>
              <a:latin typeface="+mn-lt"/>
              <a:ea typeface="+mn-ea"/>
              <a:cs typeface="+mn-cs"/>
            </a:rPr>
            <a:t>con información suministrada por entidades financieras.</a:t>
          </a:r>
          <a:endParaRPr lang="es-CR" sz="1050" dirty="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s-CR" sz="1050" dirty="0">
              <a:solidFill>
                <a:sysClr val="windowText" lastClr="000000"/>
              </a:solidFill>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cdr:x>
      <cdr:y>0.01831</cdr:y>
    </cdr:from>
    <cdr:to>
      <cdr:x>0.99842</cdr:x>
      <cdr:y>0.14221</cdr:y>
    </cdr:to>
    <cdr:sp macro="" textlink="">
      <cdr:nvSpPr>
        <cdr:cNvPr id="5" name="3 Rectángulo"/>
        <cdr:cNvSpPr/>
      </cdr:nvSpPr>
      <cdr:spPr>
        <a:xfrm xmlns:a="http://schemas.openxmlformats.org/drawingml/2006/main">
          <a:off x="0" y="120650"/>
          <a:ext cx="15472690" cy="816247"/>
        </a:xfrm>
        <a:prstGeom xmlns:a="http://schemas.openxmlformats.org/drawingml/2006/main" prst="rect">
          <a:avLst/>
        </a:prstGeom>
      </cdr:spPr>
      <cdr:txBody>
        <a:bodyPr xmlns:a="http://schemas.openxmlformats.org/drawingml/2006/main" wrap="square">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CR" sz="1600" b="1" i="0" baseline="0" dirty="0">
              <a:effectLst/>
              <a:latin typeface="Arial" pitchFamily="34" charset="0"/>
              <a:ea typeface="+mn-ea"/>
              <a:cs typeface="Arial" pitchFamily="34" charset="0"/>
            </a:rPr>
            <a:t>Gráfico 7.1 </a:t>
          </a:r>
        </a:p>
        <a:p xmlns:a="http://schemas.openxmlformats.org/drawingml/2006/main">
          <a:pPr algn="ctr" rtl="0"/>
          <a:r>
            <a:rPr lang="es-CR" sz="1600" b="1" i="0" baseline="0" dirty="0">
              <a:effectLst/>
              <a:latin typeface="Arial" pitchFamily="34" charset="0"/>
              <a:ea typeface="+mn-ea"/>
              <a:cs typeface="Arial" pitchFamily="34" charset="0"/>
            </a:rPr>
            <a:t>Banca Digital. Evolución Anual de la Cantidad y Valor de las Transacciones Liquidadas</a:t>
          </a:r>
        </a:p>
        <a:p xmlns:a="http://schemas.openxmlformats.org/drawingml/2006/main">
          <a:pPr algn="ctr" rtl="0"/>
          <a:r>
            <a:rPr lang="es-CR" sz="1200" b="1" i="0" baseline="0" dirty="0">
              <a:effectLst/>
              <a:latin typeface="Arial" pitchFamily="34" charset="0"/>
              <a:ea typeface="+mn-ea"/>
              <a:cs typeface="Arial" pitchFamily="34" charset="0"/>
            </a:rPr>
            <a:t>Periodo 2013 - 2024</a:t>
          </a:r>
          <a:endParaRPr lang="es-CR" sz="3200">
            <a:effectLst/>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0.95884</cdr:y>
    </cdr:from>
    <cdr:to>
      <cdr:x>0.37106</cdr:x>
      <cdr:y>1</cdr:y>
    </cdr:to>
    <cdr:sp macro="" textlink="">
      <cdr:nvSpPr>
        <cdr:cNvPr id="2" name="1 CuadroTexto">
          <a:extLst xmlns:a="http://schemas.openxmlformats.org/drawingml/2006/main">
            <a:ext uri="{FF2B5EF4-FFF2-40B4-BE49-F238E27FC236}">
              <a16:creationId xmlns:a16="http://schemas.microsoft.com/office/drawing/2014/main" id="{95397C40-A6E9-4313-A3E4-32146D34163F}"/>
            </a:ext>
          </a:extLst>
        </cdr:cNvPr>
        <cdr:cNvSpPr txBox="1"/>
      </cdr:nvSpPr>
      <cdr:spPr>
        <a:xfrm xmlns:a="http://schemas.openxmlformats.org/drawingml/2006/main">
          <a:off x="0" y="6175953"/>
          <a:ext cx="6027967" cy="26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00" b="1">
              <a:solidFill>
                <a:sysClr val="windowText" lastClr="000000"/>
              </a:solidFill>
              <a:latin typeface="Arial" panose="020B0604020202020204" pitchFamily="34" charset="0"/>
              <a:cs typeface="Arial" panose="020B0604020202020204" pitchFamily="34" charset="0"/>
            </a:rPr>
            <a:t>Fuente</a:t>
          </a:r>
          <a:r>
            <a:rPr lang="es-CR" sz="1000" b="0">
              <a:solidFill>
                <a:sysClr val="windowText" lastClr="000000"/>
              </a:solidFill>
              <a:latin typeface="Arial" panose="020B0604020202020204" pitchFamily="34" charset="0"/>
              <a:cs typeface="Arial" panose="020B0604020202020204" pitchFamily="34" charset="0"/>
            </a:rPr>
            <a:t>: Banco</a:t>
          </a:r>
          <a:r>
            <a:rPr lang="es-CR" sz="1000" b="0" baseline="0">
              <a:solidFill>
                <a:sysClr val="windowText" lastClr="000000"/>
              </a:solidFill>
              <a:latin typeface="Arial" panose="020B0604020202020204" pitchFamily="34" charset="0"/>
              <a:cs typeface="Arial" panose="020B0604020202020204" pitchFamily="34" charset="0"/>
            </a:rPr>
            <a:t> de Central de Costa Rica.</a:t>
          </a:r>
          <a:endParaRPr lang="es-CR" sz="1000" b="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0.xml><?xml version="1.0" encoding="utf-8"?>
<xdr:wsDr xmlns:xdr="http://schemas.openxmlformats.org/drawingml/2006/spreadsheetDrawing" xmlns:a="http://schemas.openxmlformats.org/drawingml/2006/main">
  <xdr:absoluteAnchor>
    <xdr:pos x="857250" y="169334"/>
    <xdr:ext cx="15411450" cy="6298142"/>
    <xdr:graphicFrame macro="">
      <xdr:nvGraphicFramePr>
        <xdr:cNvPr id="2" name="Gráfico 1" title="333">
          <a:extLst>
            <a:ext uri="{FF2B5EF4-FFF2-40B4-BE49-F238E27FC236}">
              <a16:creationId xmlns:a16="http://schemas.microsoft.com/office/drawing/2014/main" id="{8351BAC1-13AD-4E42-913A-373BBFD939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0.0002</cdr:x>
      <cdr:y>0.01712</cdr:y>
    </cdr:from>
    <cdr:to>
      <cdr:x>1</cdr:x>
      <cdr:y>0.12811</cdr:y>
    </cdr:to>
    <cdr:sp macro="" textlink="">
      <cdr:nvSpPr>
        <cdr:cNvPr id="3" name="7 Marcador de contenido"/>
        <cdr:cNvSpPr>
          <a:spLocks xmlns:a="http://schemas.openxmlformats.org/drawingml/2006/main" noGrp="1"/>
        </cdr:cNvSpPr>
      </cdr:nvSpPr>
      <cdr:spPr bwMode="auto">
        <a:xfrm xmlns:a="http://schemas.openxmlformats.org/drawingml/2006/main">
          <a:off x="1734" y="107739"/>
          <a:ext cx="8668458" cy="6984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R" sz="1600" b="1" i="0" baseline="0">
              <a:effectLst/>
              <a:latin typeface="+mn-lt"/>
              <a:ea typeface="+mn-ea"/>
              <a:cs typeface="+mn-cs"/>
            </a:rPr>
            <a:t>Gráfico 8.1</a:t>
          </a:r>
        </a:p>
        <a:p xmlns:a="http://schemas.openxmlformats.org/drawingml/2006/main">
          <a:pPr algn="ctr"/>
          <a:r>
            <a:rPr lang="es-CR" sz="1600" b="1" i="0" baseline="0">
              <a:effectLst/>
              <a:latin typeface="+mn-lt"/>
              <a:ea typeface="+mn-ea"/>
              <a:cs typeface="+mn-cs"/>
            </a:rPr>
            <a:t>SINPE. Evolución anual de la cantidad y valor liquidado en el servicio </a:t>
          </a:r>
        </a:p>
        <a:p xmlns:a="http://schemas.openxmlformats.org/drawingml/2006/main">
          <a:pPr algn="ctr"/>
          <a:r>
            <a:rPr lang="es-CR" sz="1600" b="1" i="0" baseline="0">
              <a:effectLst/>
              <a:latin typeface="+mn-lt"/>
              <a:ea typeface="+mn-ea"/>
              <a:cs typeface="+mn-cs"/>
            </a:rPr>
            <a:t>Compensación y Liquidación de Cheques (CLC)</a:t>
          </a:r>
          <a:endParaRPr lang="es-CR" sz="1600">
            <a:effectLst/>
          </a:endParaRPr>
        </a:p>
        <a:p xmlns:a="http://schemas.openxmlformats.org/drawingml/2006/main">
          <a:pPr algn="ctr"/>
          <a:r>
            <a:rPr lang="es-CR" sz="1200" b="1" i="0" baseline="0">
              <a:effectLst/>
              <a:latin typeface="+mn-lt"/>
              <a:ea typeface="+mn-ea"/>
              <a:cs typeface="+mn-cs"/>
            </a:rPr>
            <a:t>Periodo 2009 - 2024</a:t>
          </a:r>
          <a:endParaRPr lang="es-CR" sz="2000">
            <a:effectLst/>
          </a:endParaRPr>
        </a:p>
        <a:p xmlns:a="http://schemas.openxmlformats.org/drawingml/2006/main">
          <a:pPr algn="ctr" rtl="0"/>
          <a:endParaRPr lang="es-CR" sz="1600">
            <a:effectLst/>
          </a:endParaRPr>
        </a:p>
      </cdr:txBody>
    </cdr:sp>
  </cdr:relSizeAnchor>
  <cdr:relSizeAnchor xmlns:cdr="http://schemas.openxmlformats.org/drawingml/2006/chartDrawing">
    <cdr:from>
      <cdr:x>0.00335</cdr:x>
      <cdr:y>0.95652</cdr:y>
    </cdr:from>
    <cdr:to>
      <cdr:x>0.4193</cdr:x>
      <cdr:y>1</cdr:y>
    </cdr:to>
    <cdr:sp macro="" textlink="">
      <cdr:nvSpPr>
        <cdr:cNvPr id="4" name="1 CuadroTexto"/>
        <cdr:cNvSpPr txBox="1"/>
      </cdr:nvSpPr>
      <cdr:spPr>
        <a:xfrm xmlns:a="http://schemas.openxmlformats.org/drawingml/2006/main">
          <a:off x="51628" y="6024298"/>
          <a:ext cx="6410393" cy="2738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00" b="1">
              <a:solidFill>
                <a:sysClr val="windowText" lastClr="000000"/>
              </a:solidFill>
              <a:latin typeface="Arial" panose="020B0604020202020204" pitchFamily="34" charset="0"/>
              <a:cs typeface="Arial" panose="020B0604020202020204" pitchFamily="34" charset="0"/>
            </a:rPr>
            <a:t>Fuente</a:t>
          </a:r>
          <a:r>
            <a:rPr lang="es-CR" sz="1000" b="0">
              <a:solidFill>
                <a:sysClr val="windowText" lastClr="000000"/>
              </a:solidFill>
              <a:latin typeface="Arial" panose="020B0604020202020204" pitchFamily="34" charset="0"/>
              <a:cs typeface="Arial" panose="020B0604020202020204" pitchFamily="34" charset="0"/>
            </a:rPr>
            <a:t>: Banco</a:t>
          </a:r>
          <a:r>
            <a:rPr lang="es-CR" sz="1000" b="0" baseline="0">
              <a:solidFill>
                <a:sysClr val="windowText" lastClr="000000"/>
              </a:solidFill>
              <a:latin typeface="Arial" panose="020B0604020202020204" pitchFamily="34" charset="0"/>
              <a:cs typeface="Arial" panose="020B0604020202020204" pitchFamily="34" charset="0"/>
            </a:rPr>
            <a:t> Central de Costa Rica</a:t>
          </a:r>
          <a:r>
            <a:rPr lang="es-CR" sz="1000" b="0">
              <a:solidFill>
                <a:sysClr val="windowText" lastClr="000000"/>
              </a:solidFill>
              <a:latin typeface="Arial" panose="020B0604020202020204" pitchFamily="34" charset="0"/>
              <a:cs typeface="Arial" panose="020B0604020202020204" pitchFamily="34" charset="0"/>
            </a:rPr>
            <a:t> con información suministrada por los bancos.</a:t>
          </a:r>
        </a:p>
      </cdr:txBody>
    </cdr:sp>
  </cdr:relSizeAnchor>
</c:userShapes>
</file>

<file path=xl/drawings/drawing32.xml><?xml version="1.0" encoding="utf-8"?>
<xdr:wsDr xmlns:xdr="http://schemas.openxmlformats.org/drawingml/2006/spreadsheetDrawing" xmlns:a="http://schemas.openxmlformats.org/drawingml/2006/main">
  <xdr:twoCellAnchor>
    <xdr:from>
      <xdr:col>13</xdr:col>
      <xdr:colOff>754743</xdr:colOff>
      <xdr:row>0</xdr:row>
      <xdr:rowOff>21772</xdr:rowOff>
    </xdr:from>
    <xdr:to>
      <xdr:col>19</xdr:col>
      <xdr:colOff>210457</xdr:colOff>
      <xdr:row>15</xdr:row>
      <xdr:rowOff>152401</xdr:rowOff>
    </xdr:to>
    <xdr:graphicFrame macro="">
      <xdr:nvGraphicFramePr>
        <xdr:cNvPr id="2" name="Gráfico 1">
          <a:extLst>
            <a:ext uri="{FF2B5EF4-FFF2-40B4-BE49-F238E27FC236}">
              <a16:creationId xmlns:a16="http://schemas.microsoft.com/office/drawing/2014/main" id="{D751D530-0D89-4D55-837A-C1480A2823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703943</xdr:colOff>
      <xdr:row>35</xdr:row>
      <xdr:rowOff>85270</xdr:rowOff>
    </xdr:from>
    <xdr:to>
      <xdr:col>13</xdr:col>
      <xdr:colOff>812800</xdr:colOff>
      <xdr:row>52</xdr:row>
      <xdr:rowOff>19957</xdr:rowOff>
    </xdr:to>
    <xdr:graphicFrame macro="">
      <xdr:nvGraphicFramePr>
        <xdr:cNvPr id="3" name="Gráfico 2">
          <a:extLst>
            <a:ext uri="{FF2B5EF4-FFF2-40B4-BE49-F238E27FC236}">
              <a16:creationId xmlns:a16="http://schemas.microsoft.com/office/drawing/2014/main" id="{D58224DE-7626-4171-976D-8558DC9D4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241300</xdr:colOff>
      <xdr:row>58</xdr:row>
      <xdr:rowOff>137886</xdr:rowOff>
    </xdr:from>
    <xdr:to>
      <xdr:col>18</xdr:col>
      <xdr:colOff>593272</xdr:colOff>
      <xdr:row>77</xdr:row>
      <xdr:rowOff>29029</xdr:rowOff>
    </xdr:to>
    <xdr:graphicFrame macro="">
      <xdr:nvGraphicFramePr>
        <xdr:cNvPr id="4" name="Gráfico 3">
          <a:extLst>
            <a:ext uri="{FF2B5EF4-FFF2-40B4-BE49-F238E27FC236}">
              <a16:creationId xmlns:a16="http://schemas.microsoft.com/office/drawing/2014/main" id="{F69CC967-D517-4A7C-BF3B-8A3AEBAF3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194127</xdr:colOff>
      <xdr:row>17</xdr:row>
      <xdr:rowOff>25400</xdr:rowOff>
    </xdr:from>
    <xdr:to>
      <xdr:col>16</xdr:col>
      <xdr:colOff>542469</xdr:colOff>
      <xdr:row>34</xdr:row>
      <xdr:rowOff>36287</xdr:rowOff>
    </xdr:to>
    <xdr:graphicFrame macro="">
      <xdr:nvGraphicFramePr>
        <xdr:cNvPr id="5" name="Gráfico 4">
          <a:extLst>
            <a:ext uri="{FF2B5EF4-FFF2-40B4-BE49-F238E27FC236}">
              <a16:creationId xmlns:a16="http://schemas.microsoft.com/office/drawing/2014/main" id="{6916FB74-3F9B-454C-AE7E-15970517F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508000</xdr:colOff>
      <xdr:row>16</xdr:row>
      <xdr:rowOff>165101</xdr:rowOff>
    </xdr:from>
    <xdr:to>
      <xdr:col>22</xdr:col>
      <xdr:colOff>7257</xdr:colOff>
      <xdr:row>33</xdr:row>
      <xdr:rowOff>175988</xdr:rowOff>
    </xdr:to>
    <xdr:graphicFrame macro="">
      <xdr:nvGraphicFramePr>
        <xdr:cNvPr id="6" name="Gráfico 5">
          <a:extLst>
            <a:ext uri="{FF2B5EF4-FFF2-40B4-BE49-F238E27FC236}">
              <a16:creationId xmlns:a16="http://schemas.microsoft.com/office/drawing/2014/main" id="{D9414596-07BE-4092-9B4E-F3FBDA81F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3.xml><?xml version="1.0" encoding="utf-8"?>
<xdr:wsDr xmlns:xdr="http://schemas.openxmlformats.org/drawingml/2006/spreadsheetDrawing" xmlns:a="http://schemas.openxmlformats.org/drawingml/2006/main">
  <xdr:absoluteAnchor>
    <xdr:pos x="857251" y="201084"/>
    <xdr:ext cx="15441082" cy="6266391"/>
    <xdr:graphicFrame macro="">
      <xdr:nvGraphicFramePr>
        <xdr:cNvPr id="2" name="Gráfico 1">
          <a:extLst>
            <a:ext uri="{FF2B5EF4-FFF2-40B4-BE49-F238E27FC236}">
              <a16:creationId xmlns:a16="http://schemas.microsoft.com/office/drawing/2014/main" id="{08601346-2D4D-49DD-B17D-BA0FE1B1B2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cdr:x>
      <cdr:y>0.02415</cdr:y>
    </cdr:from>
    <cdr:to>
      <cdr:x>1</cdr:x>
      <cdr:y>0.15518</cdr:y>
    </cdr:to>
    <cdr:sp macro="" textlink="">
      <cdr:nvSpPr>
        <cdr:cNvPr id="6" name="1 Rectángulo"/>
        <cdr:cNvSpPr/>
      </cdr:nvSpPr>
      <cdr:spPr>
        <a:xfrm xmlns:a="http://schemas.openxmlformats.org/drawingml/2006/main">
          <a:off x="0" y="158750"/>
          <a:ext cx="15441082" cy="861162"/>
        </a:xfrm>
        <a:prstGeom xmlns:a="http://schemas.openxmlformats.org/drawingml/2006/main" prst="rect">
          <a:avLst/>
        </a:prstGeom>
      </cdr:spPr>
      <cdr:txBody>
        <a:bodyPr xmlns:a="http://schemas.openxmlformats.org/drawingml/2006/main" wrap="square"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CR" sz="1800" b="1" dirty="0">
              <a:effectLst/>
              <a:latin typeface="Arial" panose="020B0604020202020204" pitchFamily="34" charset="0"/>
              <a:cs typeface="Arial" panose="020B0604020202020204" pitchFamily="34" charset="0"/>
            </a:rPr>
            <a:t>Gráfico 9.1</a:t>
          </a:r>
        </a:p>
        <a:p xmlns:a="http://schemas.openxmlformats.org/drawingml/2006/main">
          <a:pPr algn="ctr" rtl="0"/>
          <a:r>
            <a:rPr lang="es-CR" sz="1800" b="1" dirty="0">
              <a:effectLst/>
              <a:latin typeface="Arial" panose="020B0604020202020204" pitchFamily="34" charset="0"/>
              <a:cs typeface="Arial" panose="020B0604020202020204" pitchFamily="34" charset="0"/>
            </a:rPr>
            <a:t>Costa Rica. Cantidad de Certificados Digitales</a:t>
          </a:r>
          <a:r>
            <a:rPr lang="es-CR" sz="1800" b="1" baseline="0" dirty="0">
              <a:effectLst/>
              <a:latin typeface="Arial" panose="020B0604020202020204" pitchFamily="34" charset="0"/>
              <a:cs typeface="Arial" panose="020B0604020202020204" pitchFamily="34" charset="0"/>
            </a:rPr>
            <a:t> E</a:t>
          </a:r>
          <a:r>
            <a:rPr lang="es-CR" sz="1800" b="1" dirty="0">
              <a:effectLst/>
              <a:latin typeface="Arial" panose="020B0604020202020204" pitchFamily="34" charset="0"/>
              <a:cs typeface="Arial" panose="020B0604020202020204" pitchFamily="34" charset="0"/>
            </a:rPr>
            <a:t>mitidos</a:t>
          </a:r>
          <a:r>
            <a:rPr lang="es-CR" sz="1800" b="1" baseline="0" dirty="0">
              <a:effectLst/>
              <a:latin typeface="Arial" panose="020B0604020202020204" pitchFamily="34" charset="0"/>
              <a:cs typeface="Arial" panose="020B0604020202020204" pitchFamily="34" charset="0"/>
            </a:rPr>
            <a:t> por Año</a:t>
          </a:r>
          <a:endParaRPr lang="es-CR" sz="1800" dirty="0">
            <a:effectLst/>
            <a:latin typeface="Arial" panose="020B0604020202020204" pitchFamily="34" charset="0"/>
            <a:cs typeface="Arial" panose="020B0604020202020204" pitchFamily="34" charset="0"/>
          </a:endParaRPr>
        </a:p>
        <a:p xmlns:a="http://schemas.openxmlformats.org/drawingml/2006/main">
          <a:pPr algn="ctr" rtl="0"/>
          <a:r>
            <a:rPr lang="es-CR" sz="1400" b="1" i="0" baseline="0" dirty="0">
              <a:effectLst/>
              <a:latin typeface="Arial" panose="020B0604020202020204" pitchFamily="34" charset="0"/>
              <a:ea typeface="+mn-ea"/>
              <a:cs typeface="Arial" panose="020B0604020202020204" pitchFamily="34" charset="0"/>
            </a:rPr>
            <a:t>Periodo 2009 - 2024</a:t>
          </a:r>
          <a:endParaRPr lang="es-CR" sz="1800" dirty="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0.92213</cdr:y>
    </cdr:from>
    <cdr:to>
      <cdr:x>0.49157</cdr:x>
      <cdr:y>0.99862</cdr:y>
    </cdr:to>
    <cdr:sp macro="" textlink="">
      <cdr:nvSpPr>
        <cdr:cNvPr id="7" name="1 CuadroTexto"/>
        <cdr:cNvSpPr txBox="1"/>
      </cdr:nvSpPr>
      <cdr:spPr>
        <a:xfrm xmlns:a="http://schemas.openxmlformats.org/drawingml/2006/main">
          <a:off x="0" y="5778427"/>
          <a:ext cx="7590373" cy="4793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s-CR" sz="1050" b="1" dirty="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s-CR" sz="1200" b="1" dirty="0">
              <a:solidFill>
                <a:sysClr val="windowText" lastClr="000000"/>
              </a:solidFill>
              <a:latin typeface="Arial" panose="020B0604020202020204" pitchFamily="34" charset="0"/>
              <a:cs typeface="Arial" panose="020B0604020202020204" pitchFamily="34" charset="0"/>
            </a:rPr>
            <a:t>Fuente</a:t>
          </a:r>
          <a:r>
            <a:rPr lang="es-CR" sz="1200" b="1" dirty="0">
              <a:solidFill>
                <a:srgbClr val="FF0000"/>
              </a:solidFill>
              <a:latin typeface="Arial" panose="020B0604020202020204" pitchFamily="34" charset="0"/>
              <a:cs typeface="Arial" panose="020B0604020202020204" pitchFamily="34" charset="0"/>
            </a:rPr>
            <a:t>: </a:t>
          </a:r>
          <a:r>
            <a:rPr lang="es-CR" sz="1200" b="0" dirty="0">
              <a:solidFill>
                <a:sysClr val="windowText" lastClr="000000"/>
              </a:solidFill>
              <a:latin typeface="Arial" panose="020B0604020202020204" pitchFamily="34" charset="0"/>
              <a:cs typeface="Arial" panose="020B0604020202020204" pitchFamily="34" charset="0"/>
            </a:rPr>
            <a:t>Banco</a:t>
          </a:r>
          <a:r>
            <a:rPr lang="es-CR" sz="1200" b="0" baseline="0" dirty="0">
              <a:solidFill>
                <a:sysClr val="windowText" lastClr="000000"/>
              </a:solidFill>
              <a:latin typeface="Arial" panose="020B0604020202020204" pitchFamily="34" charset="0"/>
              <a:cs typeface="Arial" panose="020B0604020202020204" pitchFamily="34" charset="0"/>
            </a:rPr>
            <a:t> Central de Costa Rica.</a:t>
          </a:r>
          <a:endParaRPr lang="es-CR" sz="1200" dirty="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absoluteAnchor>
    <xdr:pos x="857250" y="171451"/>
    <xdr:ext cx="15430500" cy="6362700"/>
    <xdr:graphicFrame macro="">
      <xdr:nvGraphicFramePr>
        <xdr:cNvPr id="2" name="Gráfico 1">
          <a:extLst>
            <a:ext uri="{FF2B5EF4-FFF2-40B4-BE49-F238E27FC236}">
              <a16:creationId xmlns:a16="http://schemas.microsoft.com/office/drawing/2014/main" id="{DCBFC6F5-EB36-4AB3-8FF1-1C3D070EA9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0.00179</cdr:x>
      <cdr:y>0.96208</cdr:y>
    </cdr:from>
    <cdr:to>
      <cdr:x>0.25432</cdr:x>
      <cdr:y>1</cdr:y>
    </cdr:to>
    <cdr:sp macro="" textlink="">
      <cdr:nvSpPr>
        <cdr:cNvPr id="4" name="1 CuadroTexto"/>
        <cdr:cNvSpPr txBox="1"/>
      </cdr:nvSpPr>
      <cdr:spPr>
        <a:xfrm xmlns:a="http://schemas.openxmlformats.org/drawingml/2006/main">
          <a:off x="27636" y="6121426"/>
          <a:ext cx="3896664" cy="2412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100" b="1">
              <a:solidFill>
                <a:sysClr val="windowText" lastClr="000000"/>
              </a:solidFill>
              <a:latin typeface="Arial" panose="020B0604020202020204" pitchFamily="34" charset="0"/>
              <a:cs typeface="Arial" panose="020B0604020202020204" pitchFamily="34" charset="0"/>
            </a:rPr>
            <a:t>Fuente</a:t>
          </a:r>
          <a:r>
            <a:rPr lang="es-CR" sz="1100" b="0">
              <a:solidFill>
                <a:sysClr val="windowText" lastClr="000000"/>
              </a:solidFill>
              <a:latin typeface="Arial" panose="020B0604020202020204" pitchFamily="34" charset="0"/>
              <a:cs typeface="Arial" panose="020B0604020202020204" pitchFamily="34" charset="0"/>
            </a:rPr>
            <a:t>: </a:t>
          </a:r>
          <a:r>
            <a:rPr lang="es-CR" sz="1100" b="0">
              <a:solidFill>
                <a:sysClr val="windowText" lastClr="000000"/>
              </a:solidFill>
              <a:latin typeface="+mn-lt"/>
              <a:cs typeface="+mn-cs"/>
            </a:rPr>
            <a:t>Banco</a:t>
          </a:r>
          <a:r>
            <a:rPr lang="es-CR" sz="1100" b="0" baseline="0">
              <a:solidFill>
                <a:sysClr val="windowText" lastClr="000000"/>
              </a:solidFill>
              <a:latin typeface="+mn-lt"/>
              <a:cs typeface="+mn-cs"/>
            </a:rPr>
            <a:t> Central de Costa Rica.</a:t>
          </a:r>
          <a:endParaRPr lang="es-CR" sz="1100" b="0">
            <a:solidFill>
              <a:sysClr val="windowText" lastClr="000000"/>
            </a:solidFill>
          </a:endParaRPr>
        </a:p>
      </cdr:txBody>
    </cdr:sp>
  </cdr:relSizeAnchor>
  <cdr:relSizeAnchor xmlns:cdr="http://schemas.openxmlformats.org/drawingml/2006/chartDrawing">
    <cdr:from>
      <cdr:x>0.34425</cdr:x>
      <cdr:y>0.25334</cdr:y>
    </cdr:from>
    <cdr:to>
      <cdr:x>0.49912</cdr:x>
      <cdr:y>0.36408</cdr:y>
    </cdr:to>
    <cdr:sp macro="" textlink="">
      <cdr:nvSpPr>
        <cdr:cNvPr id="10" name="CuadroTexto 9">
          <a:extLst xmlns:a="http://schemas.openxmlformats.org/drawingml/2006/main">
            <a:ext uri="{FF2B5EF4-FFF2-40B4-BE49-F238E27FC236}">
              <a16:creationId xmlns:a16="http://schemas.microsoft.com/office/drawing/2014/main" id="{3E85E78C-FE88-4527-8EBB-DDD8E6AF7C2C}"/>
            </a:ext>
          </a:extLst>
        </cdr:cNvPr>
        <cdr:cNvSpPr txBox="1"/>
      </cdr:nvSpPr>
      <cdr:spPr>
        <a:xfrm xmlns:a="http://schemas.openxmlformats.org/drawingml/2006/main">
          <a:off x="3724966" y="1988344"/>
          <a:ext cx="1675709" cy="869156"/>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a:solidFill>
            <a:schemeClr val="accent1">
              <a:lumMod val="75000"/>
            </a:schemeClr>
          </a:solidFill>
        </a:ln>
      </cdr:spPr>
      <cdr:txBody>
        <a:bodyPr xmlns:a="http://schemas.openxmlformats.org/drawingml/2006/main" wrap="square" rtlCol="0">
          <a:noAutofit/>
        </a:bodyPr>
        <a:lstStyle xmlns:a="http://schemas.openxmlformats.org/drawingml/2006/main">
          <a:defPPr>
            <a:defRPr lang="es-C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lgn="ctr"/>
          <a:r>
            <a:rPr lang="es-CR" sz="1100" b="1" dirty="0">
              <a:latin typeface="Arial" panose="020B0604020202020204" pitchFamily="34" charset="0"/>
              <a:cs typeface="Arial" panose="020B0604020202020204" pitchFamily="34" charset="0"/>
            </a:rPr>
            <a:t>Los certificados activos representan el 46% de los certificados emitidos desde 2009</a:t>
          </a:r>
        </a:p>
      </cdr:txBody>
    </cdr:sp>
  </cdr:relSizeAnchor>
  <cdr:relSizeAnchor xmlns:cdr="http://schemas.openxmlformats.org/drawingml/2006/chartDrawing">
    <cdr:from>
      <cdr:x>0.40845</cdr:x>
      <cdr:y>0.37379</cdr:y>
    </cdr:from>
    <cdr:to>
      <cdr:x>0.43391</cdr:x>
      <cdr:y>0.45606</cdr:y>
    </cdr:to>
    <cdr:sp macro="" textlink="">
      <cdr:nvSpPr>
        <cdr:cNvPr id="11" name="Flecha: hacia abajo 10">
          <a:extLst xmlns:a="http://schemas.openxmlformats.org/drawingml/2006/main">
            <a:ext uri="{FF2B5EF4-FFF2-40B4-BE49-F238E27FC236}">
              <a16:creationId xmlns:a16="http://schemas.microsoft.com/office/drawing/2014/main" id="{AB6A57C4-6FA8-4DD0-AD5B-6F3B3B5EE292}"/>
            </a:ext>
          </a:extLst>
        </cdr:cNvPr>
        <cdr:cNvSpPr/>
      </cdr:nvSpPr>
      <cdr:spPr>
        <a:xfrm xmlns:a="http://schemas.openxmlformats.org/drawingml/2006/main" rot="10800000">
          <a:off x="4419599" y="2933699"/>
          <a:ext cx="275436" cy="645714"/>
        </a:xfrm>
        <a:prstGeom xmlns:a="http://schemas.openxmlformats.org/drawingml/2006/main" prst="down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defPPr>
            <a:defRPr lang="es-C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endParaRPr lang="es-CR"/>
        </a:p>
      </cdr:txBody>
    </cdr:sp>
  </cdr:relSizeAnchor>
  <cdr:relSizeAnchor xmlns:cdr="http://schemas.openxmlformats.org/drawingml/2006/chartDrawing">
    <cdr:from>
      <cdr:x>0.80282</cdr:x>
      <cdr:y>0.29581</cdr:y>
    </cdr:from>
    <cdr:to>
      <cdr:x>0.94806</cdr:x>
      <cdr:y>0.38975</cdr:y>
    </cdr:to>
    <cdr:sp macro="" textlink="">
      <cdr:nvSpPr>
        <cdr:cNvPr id="12" name="CuadroTexto 11">
          <a:extLst xmlns:a="http://schemas.openxmlformats.org/drawingml/2006/main">
            <a:ext uri="{FF2B5EF4-FFF2-40B4-BE49-F238E27FC236}">
              <a16:creationId xmlns:a16="http://schemas.microsoft.com/office/drawing/2014/main" id="{C8EBA392-5EEC-4FF2-A9EF-2E137AEA0AD7}"/>
            </a:ext>
          </a:extLst>
        </cdr:cNvPr>
        <cdr:cNvSpPr txBox="1"/>
      </cdr:nvSpPr>
      <cdr:spPr>
        <a:xfrm xmlns:a="http://schemas.openxmlformats.org/drawingml/2006/main">
          <a:off x="8686800" y="2321719"/>
          <a:ext cx="1571625" cy="737258"/>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a:solidFill>
            <a:schemeClr val="accent1">
              <a:lumMod val="75000"/>
            </a:schemeClr>
          </a:solidFill>
        </a:ln>
      </cdr:spPr>
      <cdr:txBody>
        <a:bodyPr xmlns:a="http://schemas.openxmlformats.org/drawingml/2006/main" wrap="square" rtlCol="0">
          <a:noAutofit/>
        </a:bodyPr>
        <a:lstStyle xmlns:a="http://schemas.openxmlformats.org/drawingml/2006/main">
          <a:defPPr>
            <a:defRPr lang="es-C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lgn="ctr"/>
          <a:r>
            <a:rPr lang="es-CR" sz="1100" b="1" dirty="0">
              <a:latin typeface="Arial" panose="020B0604020202020204" pitchFamily="34" charset="0"/>
              <a:cs typeface="Arial" panose="020B0604020202020204" pitchFamily="34" charset="0"/>
            </a:rPr>
            <a:t>Aproximadamente, 27 109 personas tienen dos certificados activos</a:t>
          </a:r>
        </a:p>
      </cdr:txBody>
    </cdr:sp>
  </cdr:relSizeAnchor>
  <cdr:relSizeAnchor xmlns:cdr="http://schemas.openxmlformats.org/drawingml/2006/chartDrawing">
    <cdr:from>
      <cdr:x>0.86385</cdr:x>
      <cdr:y>0.39482</cdr:y>
    </cdr:from>
    <cdr:to>
      <cdr:x>0.88931</cdr:x>
      <cdr:y>0.47709</cdr:y>
    </cdr:to>
    <cdr:sp macro="" textlink="">
      <cdr:nvSpPr>
        <cdr:cNvPr id="13" name="Flecha: hacia abajo 12">
          <a:extLst xmlns:a="http://schemas.openxmlformats.org/drawingml/2006/main">
            <a:ext uri="{FF2B5EF4-FFF2-40B4-BE49-F238E27FC236}">
              <a16:creationId xmlns:a16="http://schemas.microsoft.com/office/drawing/2014/main" id="{DD831138-DA44-46E7-B4A8-B3F60DDADF1C}"/>
            </a:ext>
          </a:extLst>
        </cdr:cNvPr>
        <cdr:cNvSpPr/>
      </cdr:nvSpPr>
      <cdr:spPr>
        <a:xfrm xmlns:a="http://schemas.openxmlformats.org/drawingml/2006/main" rot="10800000">
          <a:off x="9347200" y="3098800"/>
          <a:ext cx="275436" cy="645714"/>
        </a:xfrm>
        <a:prstGeom xmlns:a="http://schemas.openxmlformats.org/drawingml/2006/main" prst="down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s-CR"/>
        </a:p>
      </cdr:txBody>
    </cdr:sp>
  </cdr:relSizeAnchor>
</c:userShapes>
</file>

<file path=xl/drawings/drawing37.xml><?xml version="1.0" encoding="utf-8"?>
<xdr:wsDr xmlns:xdr="http://schemas.openxmlformats.org/drawingml/2006/spreadsheetDrawing" xmlns:a="http://schemas.openxmlformats.org/drawingml/2006/main">
  <xdr:absoluteAnchor>
    <xdr:pos x="866774" y="207168"/>
    <xdr:ext cx="9439275" cy="6048375"/>
    <xdr:graphicFrame macro="">
      <xdr:nvGraphicFramePr>
        <xdr:cNvPr id="3" name="Gráfico 2">
          <a:extLst>
            <a:ext uri="{FF2B5EF4-FFF2-40B4-BE49-F238E27FC236}">
              <a16:creationId xmlns:a16="http://schemas.microsoft.com/office/drawing/2014/main" id="{B64A08DB-8FB1-4464-8358-D23477AB6B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0.00806</cdr:x>
      <cdr:y>0.93622</cdr:y>
    </cdr:from>
    <cdr:to>
      <cdr:x>0.49963</cdr:x>
      <cdr:y>0.98292</cdr:y>
    </cdr:to>
    <cdr:sp macro="" textlink="">
      <cdr:nvSpPr>
        <cdr:cNvPr id="6" name="1 CuadroTexto"/>
        <cdr:cNvSpPr txBox="1"/>
      </cdr:nvSpPr>
      <cdr:spPr>
        <a:xfrm xmlns:a="http://schemas.openxmlformats.org/drawingml/2006/main">
          <a:off x="76081" y="5662613"/>
          <a:ext cx="4640064" cy="282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200" b="1" dirty="0">
              <a:solidFill>
                <a:sysClr val="windowText" lastClr="000000"/>
              </a:solidFill>
              <a:latin typeface="Arial" panose="020B0604020202020204" pitchFamily="34" charset="0"/>
              <a:cs typeface="Arial" panose="020B0604020202020204" pitchFamily="34" charset="0"/>
            </a:rPr>
            <a:t>Fuente: </a:t>
          </a:r>
          <a:r>
            <a:rPr lang="es-CR" sz="1200" b="0" dirty="0">
              <a:solidFill>
                <a:sysClr val="windowText" lastClr="000000"/>
              </a:solidFill>
              <a:latin typeface="Arial" panose="020B0604020202020204" pitchFamily="34" charset="0"/>
              <a:cs typeface="Arial" panose="020B0604020202020204" pitchFamily="34" charset="0"/>
            </a:rPr>
            <a:t>Banco</a:t>
          </a:r>
          <a:r>
            <a:rPr lang="es-CR" sz="1200" b="0" baseline="0" dirty="0">
              <a:solidFill>
                <a:sysClr val="windowText" lastClr="000000"/>
              </a:solidFill>
              <a:latin typeface="Arial" panose="020B0604020202020204" pitchFamily="34" charset="0"/>
              <a:cs typeface="Arial" panose="020B0604020202020204" pitchFamily="34" charset="0"/>
            </a:rPr>
            <a:t> Central de Costa Rica.</a:t>
          </a:r>
          <a:endParaRPr lang="es-CR" sz="1200" dirty="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9.xml><?xml version="1.0" encoding="utf-8"?>
<xdr:wsDr xmlns:xdr="http://schemas.openxmlformats.org/drawingml/2006/spreadsheetDrawing" xmlns:a="http://schemas.openxmlformats.org/drawingml/2006/main">
  <xdr:absoluteAnchor>
    <xdr:pos x="828674" y="180975"/>
    <xdr:ext cx="9458325" cy="6398419"/>
    <xdr:graphicFrame macro="">
      <xdr:nvGraphicFramePr>
        <xdr:cNvPr id="2" name="Gráfico 1">
          <a:extLst>
            <a:ext uri="{FF2B5EF4-FFF2-40B4-BE49-F238E27FC236}">
              <a16:creationId xmlns:a16="http://schemas.microsoft.com/office/drawing/2014/main" id="{3CC2695F-0CFC-4B4E-9E0E-43CAB1E786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819151" y="161925"/>
    <xdr:ext cx="16297274" cy="6019800"/>
    <xdr:graphicFrame macro="">
      <xdr:nvGraphicFramePr>
        <xdr:cNvPr id="2" name="Gráfico 1" title="333">
          <a:extLst>
            <a:ext uri="{FF2B5EF4-FFF2-40B4-BE49-F238E27FC236}">
              <a16:creationId xmlns:a16="http://schemas.microsoft.com/office/drawing/2014/main" id="{607F6757-C8CB-4A10-A7EE-2C77EB0A14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c:userShapes xmlns:c="http://schemas.openxmlformats.org/drawingml/2006/chart">
  <cdr:relSizeAnchor xmlns:cdr="http://schemas.openxmlformats.org/drawingml/2006/chartDrawing">
    <cdr:from>
      <cdr:x>0.00806</cdr:x>
      <cdr:y>0.94897</cdr:y>
    </cdr:from>
    <cdr:to>
      <cdr:x>0.49963</cdr:x>
      <cdr:y>1</cdr:y>
    </cdr:to>
    <cdr:sp macro="" textlink="">
      <cdr:nvSpPr>
        <cdr:cNvPr id="6" name="1 CuadroTexto"/>
        <cdr:cNvSpPr txBox="1"/>
      </cdr:nvSpPr>
      <cdr:spPr>
        <a:xfrm xmlns:a="http://schemas.openxmlformats.org/drawingml/2006/main">
          <a:off x="76234" y="6071907"/>
          <a:ext cx="4649429" cy="326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200" b="1" dirty="0">
              <a:solidFill>
                <a:sysClr val="windowText" lastClr="000000"/>
              </a:solidFill>
              <a:latin typeface="Arial" panose="020B0604020202020204" pitchFamily="34" charset="0"/>
              <a:cs typeface="Arial" panose="020B0604020202020204" pitchFamily="34" charset="0"/>
            </a:rPr>
            <a:t>Fuente: </a:t>
          </a:r>
          <a:r>
            <a:rPr lang="es-CR" sz="1200" dirty="0">
              <a:solidFill>
                <a:sysClr val="windowText" lastClr="000000"/>
              </a:solidFill>
              <a:latin typeface="Arial" panose="020B0604020202020204" pitchFamily="34" charset="0"/>
              <a:cs typeface="Arial" panose="020B0604020202020204" pitchFamily="34" charset="0"/>
            </a:rPr>
            <a:t>Banco Central</a:t>
          </a:r>
          <a:r>
            <a:rPr lang="es-CR" sz="1200" baseline="0" dirty="0">
              <a:solidFill>
                <a:sysClr val="windowText" lastClr="000000"/>
              </a:solidFill>
              <a:latin typeface="Arial" panose="020B0604020202020204" pitchFamily="34" charset="0"/>
              <a:cs typeface="Arial" panose="020B0604020202020204" pitchFamily="34" charset="0"/>
            </a:rPr>
            <a:t> de Costa Rica.</a:t>
          </a:r>
          <a:endParaRPr lang="es-CR" sz="1200" dirty="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1.xml><?xml version="1.0" encoding="utf-8"?>
<xdr:wsDr xmlns:xdr="http://schemas.openxmlformats.org/drawingml/2006/spreadsheetDrawing" xmlns:a="http://schemas.openxmlformats.org/drawingml/2006/main">
  <xdr:absoluteAnchor>
    <xdr:pos x="857249" y="142874"/>
    <xdr:ext cx="9420225" cy="6372226"/>
    <xdr:graphicFrame macro="">
      <xdr:nvGraphicFramePr>
        <xdr:cNvPr id="2" name="Gráfico 1">
          <a:extLst>
            <a:ext uri="{FF2B5EF4-FFF2-40B4-BE49-F238E27FC236}">
              <a16:creationId xmlns:a16="http://schemas.microsoft.com/office/drawing/2014/main" id="{2C23CFA1-A0EF-4EB9-BC47-241C03ECB1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0.00806</cdr:x>
      <cdr:y>0.93951</cdr:y>
    </cdr:from>
    <cdr:to>
      <cdr:x>0.49963</cdr:x>
      <cdr:y>0.98292</cdr:y>
    </cdr:to>
    <cdr:sp macro="" textlink="">
      <cdr:nvSpPr>
        <cdr:cNvPr id="6" name="1 CuadroTexto"/>
        <cdr:cNvSpPr txBox="1"/>
      </cdr:nvSpPr>
      <cdr:spPr>
        <a:xfrm xmlns:a="http://schemas.openxmlformats.org/drawingml/2006/main">
          <a:off x="75927" y="5986744"/>
          <a:ext cx="4630700" cy="2766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200" b="1" dirty="0">
              <a:solidFill>
                <a:sysClr val="windowText" lastClr="000000"/>
              </a:solidFill>
              <a:latin typeface="Arial" panose="020B0604020202020204" pitchFamily="34" charset="0"/>
              <a:cs typeface="Arial" panose="020B0604020202020204" pitchFamily="34" charset="0"/>
            </a:rPr>
            <a:t>Fuente: </a:t>
          </a:r>
          <a:r>
            <a:rPr lang="es-CR" sz="1200" b="0" dirty="0">
              <a:solidFill>
                <a:sysClr val="windowText" lastClr="000000"/>
              </a:solidFill>
              <a:latin typeface="Arial" panose="020B0604020202020204" pitchFamily="34" charset="0"/>
              <a:cs typeface="Arial" panose="020B0604020202020204" pitchFamily="34" charset="0"/>
            </a:rPr>
            <a:t>Banco</a:t>
          </a:r>
          <a:r>
            <a:rPr lang="es-CR" sz="1200" b="0" baseline="0" dirty="0">
              <a:solidFill>
                <a:sysClr val="windowText" lastClr="000000"/>
              </a:solidFill>
              <a:latin typeface="Arial" panose="020B0604020202020204" pitchFamily="34" charset="0"/>
              <a:cs typeface="Arial" panose="020B0604020202020204" pitchFamily="34" charset="0"/>
            </a:rPr>
            <a:t> Central de Costa Rica</a:t>
          </a:r>
          <a:r>
            <a:rPr lang="es-CR" sz="1200" b="0" baseline="0" dirty="0">
              <a:solidFill>
                <a:srgbClr val="FF0000"/>
              </a:solidFill>
              <a:latin typeface="Arial" panose="020B0604020202020204" pitchFamily="34" charset="0"/>
              <a:cs typeface="Arial" panose="020B0604020202020204" pitchFamily="34" charset="0"/>
            </a:rPr>
            <a:t>.</a:t>
          </a:r>
          <a:endParaRPr lang="es-CR" sz="1200" dirty="0">
            <a:solidFill>
              <a:srgbClr val="FF0000"/>
            </a:solidFill>
            <a:latin typeface="Arial" panose="020B0604020202020204" pitchFamily="34" charset="0"/>
            <a:cs typeface="Arial" panose="020B0604020202020204" pitchFamily="34" charset="0"/>
          </a:endParaRPr>
        </a:p>
      </cdr:txBody>
    </cdr:sp>
  </cdr:relSizeAnchor>
</c:userShapes>
</file>

<file path=xl/drawings/drawing43.xml><?xml version="1.0" encoding="utf-8"?>
<xdr:wsDr xmlns:xdr="http://schemas.openxmlformats.org/drawingml/2006/spreadsheetDrawing" xmlns:a="http://schemas.openxmlformats.org/drawingml/2006/main">
  <xdr:absoluteAnchor>
    <xdr:pos x="857250" y="171451"/>
    <xdr:ext cx="15411450" cy="6296024"/>
    <xdr:graphicFrame macro="">
      <xdr:nvGraphicFramePr>
        <xdr:cNvPr id="2" name="Gráfico 1">
          <a:extLst>
            <a:ext uri="{FF2B5EF4-FFF2-40B4-BE49-F238E27FC236}">
              <a16:creationId xmlns:a16="http://schemas.microsoft.com/office/drawing/2014/main" id="{DAA27CE7-3594-4192-B653-67F7EB5EFF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0.00806</cdr:x>
      <cdr:y>0.92587</cdr:y>
    </cdr:from>
    <cdr:to>
      <cdr:x>0.49963</cdr:x>
      <cdr:y>0.98292</cdr:y>
    </cdr:to>
    <cdr:sp macro="" textlink="">
      <cdr:nvSpPr>
        <cdr:cNvPr id="6" name="1 CuadroTexto"/>
        <cdr:cNvSpPr txBox="1"/>
      </cdr:nvSpPr>
      <cdr:spPr>
        <a:xfrm xmlns:a="http://schemas.openxmlformats.org/drawingml/2006/main">
          <a:off x="69850" y="5829299"/>
          <a:ext cx="4260806" cy="3591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s-CR" sz="1050" b="1" dirty="0">
            <a:solidFill>
              <a:srgbClr val="FF0000"/>
            </a:solidFill>
            <a:latin typeface="Arial" panose="020B0604020202020204" pitchFamily="34" charset="0"/>
            <a:cs typeface="Arial" panose="020B0604020202020204" pitchFamily="34" charset="0"/>
          </a:endParaRPr>
        </a:p>
        <a:p xmlns:a="http://schemas.openxmlformats.org/drawingml/2006/main">
          <a:r>
            <a:rPr lang="es-CR" sz="1050" b="1" dirty="0">
              <a:solidFill>
                <a:sysClr val="windowText" lastClr="000000"/>
              </a:solidFill>
              <a:latin typeface="Arial" panose="020B0604020202020204" pitchFamily="34" charset="0"/>
              <a:cs typeface="Arial" panose="020B0604020202020204" pitchFamily="34" charset="0"/>
            </a:rPr>
            <a:t>Fuente: </a:t>
          </a:r>
          <a:r>
            <a:rPr lang="es-CR" sz="1050" dirty="0">
              <a:solidFill>
                <a:sysClr val="windowText" lastClr="000000"/>
              </a:solidFill>
              <a:latin typeface="Arial" panose="020B0604020202020204" pitchFamily="34" charset="0"/>
              <a:cs typeface="Arial" panose="020B0604020202020204" pitchFamily="34" charset="0"/>
            </a:rPr>
            <a:t>Banco Central de Costa Rica.</a:t>
          </a:r>
        </a:p>
      </cdr:txBody>
    </cdr:sp>
  </cdr:relSizeAnchor>
</c:userShapes>
</file>

<file path=xl/drawings/drawing45.xml><?xml version="1.0" encoding="utf-8"?>
<xdr:wsDr xmlns:xdr="http://schemas.openxmlformats.org/drawingml/2006/spreadsheetDrawing" xmlns:a="http://schemas.openxmlformats.org/drawingml/2006/main">
  <xdr:twoCellAnchor>
    <xdr:from>
      <xdr:col>1</xdr:col>
      <xdr:colOff>13854</xdr:colOff>
      <xdr:row>3</xdr:row>
      <xdr:rowOff>8906</xdr:rowOff>
    </xdr:from>
    <xdr:to>
      <xdr:col>15</xdr:col>
      <xdr:colOff>438397</xdr:colOff>
      <xdr:row>37</xdr:row>
      <xdr:rowOff>55418</xdr:rowOff>
    </xdr:to>
    <xdr:graphicFrame macro="">
      <xdr:nvGraphicFramePr>
        <xdr:cNvPr id="4" name="Gráfico 3">
          <a:extLst>
            <a:ext uri="{FF2B5EF4-FFF2-40B4-BE49-F238E27FC236}">
              <a16:creationId xmlns:a16="http://schemas.microsoft.com/office/drawing/2014/main" id="{103A9E44-8F3B-C3E9-8982-0AE2E57FD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0.01424</cdr:y>
    </cdr:from>
    <cdr:to>
      <cdr:x>0.9998</cdr:x>
      <cdr:y>0.15348</cdr:y>
    </cdr:to>
    <cdr:sp macro="" textlink="">
      <cdr:nvSpPr>
        <cdr:cNvPr id="3" name="7 Marcador de contenido"/>
        <cdr:cNvSpPr>
          <a:spLocks xmlns:a="http://schemas.openxmlformats.org/drawingml/2006/main" noGrp="1"/>
        </cdr:cNvSpPr>
      </cdr:nvSpPr>
      <cdr:spPr bwMode="auto">
        <a:xfrm xmlns:a="http://schemas.openxmlformats.org/drawingml/2006/main">
          <a:off x="0" y="85725"/>
          <a:ext cx="16827308" cy="838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horz" wrap="square" lIns="91440" tIns="45720" rIns="91440" bIns="45720" numCol="1" anchor="t" anchorCtr="0" compatLnSpc="1">
          <a:prstTxWarp prst="textNoShape">
            <a:avLst/>
          </a:prstTxWarp>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CR" sz="1600" b="1" i="0" baseline="0">
              <a:effectLst/>
              <a:latin typeface="Arial" panose="020B0604020202020204" pitchFamily="34" charset="0"/>
              <a:ea typeface="+mn-ea"/>
              <a:cs typeface="Arial" panose="020B0604020202020204" pitchFamily="34" charset="0"/>
            </a:rPr>
            <a:t>Gráfico 3.1</a:t>
          </a:r>
        </a:p>
        <a:p xmlns:a="http://schemas.openxmlformats.org/drawingml/2006/main">
          <a:pPr algn="ctr" rtl="0"/>
          <a:r>
            <a:rPr lang="es-CR" sz="1600" b="1" i="0" baseline="0">
              <a:effectLst/>
              <a:latin typeface="Arial" panose="020B0604020202020204" pitchFamily="34" charset="0"/>
              <a:ea typeface="+mn-ea"/>
              <a:cs typeface="Arial" panose="020B0604020202020204" pitchFamily="34" charset="0"/>
            </a:rPr>
            <a:t> SINPE. Evolución de cantidad  y valor de las transacciones liquidadas </a:t>
          </a:r>
        </a:p>
        <a:p xmlns:a="http://schemas.openxmlformats.org/drawingml/2006/main">
          <a:pPr algn="ctr" rtl="0"/>
          <a:r>
            <a:rPr lang="es-CR" sz="1400" b="1" i="0" baseline="0">
              <a:effectLst/>
              <a:latin typeface="Arial" panose="020B0604020202020204" pitchFamily="34" charset="0"/>
              <a:ea typeface="+mn-ea"/>
              <a:cs typeface="Arial" panose="020B0604020202020204" pitchFamily="34" charset="0"/>
            </a:rPr>
            <a:t>Periodo 2000 - 2024</a:t>
          </a:r>
          <a:endParaRPr lang="es-CR" sz="14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7.43069E-5</cdr:x>
      <cdr:y>0.95307</cdr:y>
    </cdr:from>
    <cdr:to>
      <cdr:x>0.37</cdr:x>
      <cdr:y>1</cdr:y>
    </cdr:to>
    <cdr:sp macro="" textlink="">
      <cdr:nvSpPr>
        <cdr:cNvPr id="4" name="1 CuadroTexto"/>
        <cdr:cNvSpPr txBox="1"/>
      </cdr:nvSpPr>
      <cdr:spPr>
        <a:xfrm xmlns:a="http://schemas.openxmlformats.org/drawingml/2006/main">
          <a:off x="1211" y="5737291"/>
          <a:ext cx="6028780" cy="2825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00" b="1">
              <a:solidFill>
                <a:sysClr val="windowText" lastClr="000000"/>
              </a:solidFill>
              <a:latin typeface="Arial" panose="020B0604020202020204" pitchFamily="34" charset="0"/>
              <a:cs typeface="Arial" panose="020B0604020202020204" pitchFamily="34" charset="0"/>
            </a:rPr>
            <a:t>Fuente</a:t>
          </a:r>
          <a:r>
            <a:rPr lang="es-CR" sz="1000" b="0">
              <a:solidFill>
                <a:sysClr val="windowText" lastClr="000000"/>
              </a:solidFill>
              <a:latin typeface="Arial" panose="020B0604020202020204" pitchFamily="34" charset="0"/>
              <a:cs typeface="Arial" panose="020B0604020202020204" pitchFamily="34" charset="0"/>
            </a:rPr>
            <a:t>: Banco Central</a:t>
          </a:r>
          <a:r>
            <a:rPr lang="es-CR" sz="1000" b="0" baseline="0">
              <a:solidFill>
                <a:sysClr val="windowText" lastClr="000000"/>
              </a:solidFill>
              <a:latin typeface="Arial" panose="020B0604020202020204" pitchFamily="34" charset="0"/>
              <a:cs typeface="Arial" panose="020B0604020202020204" pitchFamily="34" charset="0"/>
            </a:rPr>
            <a:t> de </a:t>
          </a:r>
          <a:r>
            <a:rPr lang="es-CR" sz="1000" b="0">
              <a:solidFill>
                <a:sysClr val="windowText" lastClr="000000"/>
              </a:solidFill>
              <a:latin typeface="Arial" panose="020B0604020202020204" pitchFamily="34" charset="0"/>
              <a:cs typeface="Arial" panose="020B0604020202020204" pitchFamily="34" charset="0"/>
            </a:rPr>
            <a:t>Costa</a:t>
          </a:r>
          <a:r>
            <a:rPr lang="es-CR" sz="1000" b="0" baseline="0">
              <a:solidFill>
                <a:sysClr val="windowText" lastClr="000000"/>
              </a:solidFill>
              <a:latin typeface="Arial" panose="020B0604020202020204" pitchFamily="34" charset="0"/>
              <a:cs typeface="Arial" panose="020B0604020202020204" pitchFamily="34" charset="0"/>
            </a:rPr>
            <a:t> </a:t>
          </a:r>
          <a:r>
            <a:rPr lang="es-CR" sz="1000" b="0">
              <a:solidFill>
                <a:sysClr val="windowText" lastClr="000000"/>
              </a:solidFill>
              <a:latin typeface="Arial" panose="020B0604020202020204" pitchFamily="34" charset="0"/>
              <a:cs typeface="Arial" panose="020B0604020202020204" pitchFamily="34" charset="0"/>
            </a:rPr>
            <a:t>Rica.</a:t>
          </a:r>
        </a:p>
      </cdr:txBody>
    </cdr:sp>
  </cdr:relSizeAnchor>
</c:userShapes>
</file>

<file path=xl/drawings/drawing6.xml><?xml version="1.0" encoding="utf-8"?>
<xdr:wsDr xmlns:xdr="http://schemas.openxmlformats.org/drawingml/2006/spreadsheetDrawing" xmlns:a="http://schemas.openxmlformats.org/drawingml/2006/main">
  <xdr:absoluteAnchor>
    <xdr:pos x="849049" y="253246"/>
    <xdr:ext cx="15407405" cy="6320366"/>
    <xdr:graphicFrame macro="">
      <xdr:nvGraphicFramePr>
        <xdr:cNvPr id="2" name="1 Gráfico">
          <a:extLst>
            <a:ext uri="{FF2B5EF4-FFF2-40B4-BE49-F238E27FC236}">
              <a16:creationId xmlns:a16="http://schemas.microsoft.com/office/drawing/2014/main" id="{38AB71B2-9B34-41BC-A5EB-FC28A2EC2F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2</xdr:col>
      <xdr:colOff>415472</xdr:colOff>
      <xdr:row>29</xdr:row>
      <xdr:rowOff>48985</xdr:rowOff>
    </xdr:from>
    <xdr:to>
      <xdr:col>3</xdr:col>
      <xdr:colOff>47172</xdr:colOff>
      <xdr:row>30</xdr:row>
      <xdr:rowOff>137884</xdr:rowOff>
    </xdr:to>
    <xdr:sp macro="" textlink="">
      <xdr:nvSpPr>
        <xdr:cNvPr id="4" name="CuadroTexto 3">
          <a:extLst>
            <a:ext uri="{FF2B5EF4-FFF2-40B4-BE49-F238E27FC236}">
              <a16:creationId xmlns:a16="http://schemas.microsoft.com/office/drawing/2014/main" id="{FBA5B40E-7DCD-4E93-BB65-4D8BE518FC0D}"/>
            </a:ext>
          </a:extLst>
        </xdr:cNvPr>
        <xdr:cNvSpPr txBox="1"/>
      </xdr:nvSpPr>
      <xdr:spPr>
        <a:xfrm>
          <a:off x="2113643" y="5099956"/>
          <a:ext cx="480786" cy="26307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11,8</a:t>
          </a:r>
        </a:p>
      </xdr:txBody>
    </xdr:sp>
    <xdr:clientData/>
  </xdr:twoCellAnchor>
  <xdr:twoCellAnchor>
    <xdr:from>
      <xdr:col>15</xdr:col>
      <xdr:colOff>571046</xdr:colOff>
      <xdr:row>25</xdr:row>
      <xdr:rowOff>11339</xdr:rowOff>
    </xdr:from>
    <xdr:to>
      <xdr:col>16</xdr:col>
      <xdr:colOff>255361</xdr:colOff>
      <xdr:row>26</xdr:row>
      <xdr:rowOff>77561</xdr:rowOff>
    </xdr:to>
    <xdr:sp macro="" textlink="">
      <xdr:nvSpPr>
        <xdr:cNvPr id="5" name="CuadroTexto 4">
          <a:extLst>
            <a:ext uri="{FF2B5EF4-FFF2-40B4-BE49-F238E27FC236}">
              <a16:creationId xmlns:a16="http://schemas.microsoft.com/office/drawing/2014/main" id="{0A139E86-30CD-441C-BFAB-6C0286CEB0E7}"/>
            </a:ext>
          </a:extLst>
        </xdr:cNvPr>
        <xdr:cNvSpPr txBox="1"/>
      </xdr:nvSpPr>
      <xdr:spPr>
        <a:xfrm>
          <a:off x="13361760" y="4547053"/>
          <a:ext cx="537030"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98,6</a:t>
          </a:r>
        </a:p>
      </xdr:txBody>
    </xdr:sp>
    <xdr:clientData/>
  </xdr:twoCellAnchor>
  <xdr:twoCellAnchor>
    <xdr:from>
      <xdr:col>16</xdr:col>
      <xdr:colOff>244021</xdr:colOff>
      <xdr:row>20</xdr:row>
      <xdr:rowOff>62140</xdr:rowOff>
    </xdr:from>
    <xdr:to>
      <xdr:col>16</xdr:col>
      <xdr:colOff>850899</xdr:colOff>
      <xdr:row>21</xdr:row>
      <xdr:rowOff>119291</xdr:rowOff>
    </xdr:to>
    <xdr:sp macro="" textlink="">
      <xdr:nvSpPr>
        <xdr:cNvPr id="6" name="CuadroTexto 5">
          <a:extLst>
            <a:ext uri="{FF2B5EF4-FFF2-40B4-BE49-F238E27FC236}">
              <a16:creationId xmlns:a16="http://schemas.microsoft.com/office/drawing/2014/main" id="{BE4DB02F-B08F-43DD-B0E9-D6CB8E4A8230}"/>
            </a:ext>
          </a:extLst>
        </xdr:cNvPr>
        <xdr:cNvSpPr txBox="1"/>
      </xdr:nvSpPr>
      <xdr:spPr>
        <a:xfrm>
          <a:off x="13887450" y="3690711"/>
          <a:ext cx="606878" cy="23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216,3</a:t>
          </a:r>
        </a:p>
      </xdr:txBody>
    </xdr:sp>
    <xdr:clientData/>
  </xdr:twoCellAnchor>
  <xdr:twoCellAnchor>
    <xdr:from>
      <xdr:col>16</xdr:col>
      <xdr:colOff>810533</xdr:colOff>
      <xdr:row>15</xdr:row>
      <xdr:rowOff>179161</xdr:rowOff>
    </xdr:from>
    <xdr:to>
      <xdr:col>17</xdr:col>
      <xdr:colOff>532041</xdr:colOff>
      <xdr:row>17</xdr:row>
      <xdr:rowOff>23132</xdr:rowOff>
    </xdr:to>
    <xdr:sp macro="" textlink="">
      <xdr:nvSpPr>
        <xdr:cNvPr id="7" name="CuadroTexto 6">
          <a:extLst>
            <a:ext uri="{FF2B5EF4-FFF2-40B4-BE49-F238E27FC236}">
              <a16:creationId xmlns:a16="http://schemas.microsoft.com/office/drawing/2014/main" id="{4FAB8810-9B38-4227-B02E-7F82C78C22D5}"/>
            </a:ext>
          </a:extLst>
        </xdr:cNvPr>
        <xdr:cNvSpPr txBox="1"/>
      </xdr:nvSpPr>
      <xdr:spPr>
        <a:xfrm>
          <a:off x="14453962" y="2900590"/>
          <a:ext cx="574222" cy="20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324,8</a:t>
          </a:r>
        </a:p>
      </xdr:txBody>
    </xdr:sp>
    <xdr:clientData/>
  </xdr:twoCellAnchor>
  <xdr:twoCellAnchor>
    <xdr:from>
      <xdr:col>17</xdr:col>
      <xdr:colOff>527957</xdr:colOff>
      <xdr:row>11</xdr:row>
      <xdr:rowOff>50346</xdr:rowOff>
    </xdr:from>
    <xdr:to>
      <xdr:col>18</xdr:col>
      <xdr:colOff>248557</xdr:colOff>
      <xdr:row>12</xdr:row>
      <xdr:rowOff>110218</xdr:rowOff>
    </xdr:to>
    <xdr:sp macro="" textlink="">
      <xdr:nvSpPr>
        <xdr:cNvPr id="8" name="CuadroTexto 7">
          <a:extLst>
            <a:ext uri="{FF2B5EF4-FFF2-40B4-BE49-F238E27FC236}">
              <a16:creationId xmlns:a16="http://schemas.microsoft.com/office/drawing/2014/main" id="{1BA6817A-3CE9-4A71-8738-363F5684FC8D}"/>
            </a:ext>
          </a:extLst>
        </xdr:cNvPr>
        <xdr:cNvSpPr txBox="1"/>
      </xdr:nvSpPr>
      <xdr:spPr>
        <a:xfrm>
          <a:off x="15024100" y="2046060"/>
          <a:ext cx="573314" cy="241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442,8</a:t>
          </a:r>
        </a:p>
      </xdr:txBody>
    </xdr:sp>
    <xdr:clientData/>
  </xdr:twoCellAnchor>
  <xdr:twoCellAnchor>
    <xdr:from>
      <xdr:col>18</xdr:col>
      <xdr:colOff>227148</xdr:colOff>
      <xdr:row>6</xdr:row>
      <xdr:rowOff>109945</xdr:rowOff>
    </xdr:from>
    <xdr:to>
      <xdr:col>18</xdr:col>
      <xdr:colOff>801188</xdr:colOff>
      <xdr:row>7</xdr:row>
      <xdr:rowOff>170906</xdr:rowOff>
    </xdr:to>
    <xdr:sp macro="" textlink="">
      <xdr:nvSpPr>
        <xdr:cNvPr id="3" name="CuadroTexto 2">
          <a:extLst>
            <a:ext uri="{FF2B5EF4-FFF2-40B4-BE49-F238E27FC236}">
              <a16:creationId xmlns:a16="http://schemas.microsoft.com/office/drawing/2014/main" id="{82BBA9EB-8F17-4A3A-807B-C9234C936CE4}"/>
            </a:ext>
          </a:extLst>
        </xdr:cNvPr>
        <xdr:cNvSpPr txBox="1"/>
      </xdr:nvSpPr>
      <xdr:spPr>
        <a:xfrm>
          <a:off x="15576005" y="1198516"/>
          <a:ext cx="574040" cy="24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200" b="1"/>
            <a:t>571,1</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0.00256</cdr:x>
      <cdr:y>0.96196</cdr:y>
    </cdr:from>
    <cdr:to>
      <cdr:x>0.43413</cdr:x>
      <cdr:y>1</cdr:y>
    </cdr:to>
    <cdr:sp macro="" textlink="">
      <cdr:nvSpPr>
        <cdr:cNvPr id="4" name="1 CuadroTexto"/>
        <cdr:cNvSpPr txBox="1"/>
      </cdr:nvSpPr>
      <cdr:spPr>
        <a:xfrm xmlns:a="http://schemas.openxmlformats.org/drawingml/2006/main">
          <a:off x="22225" y="6056525"/>
          <a:ext cx="3740741" cy="239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50" b="1">
              <a:solidFill>
                <a:sysClr val="windowText" lastClr="000000"/>
              </a:solidFill>
              <a:latin typeface="Arial" panose="020B0604020202020204" pitchFamily="34" charset="0"/>
              <a:cs typeface="Arial" panose="020B0604020202020204" pitchFamily="34" charset="0"/>
            </a:rPr>
            <a:t>Fuente</a:t>
          </a:r>
          <a:r>
            <a:rPr lang="es-CR" sz="1050" b="0">
              <a:solidFill>
                <a:sysClr val="windowText" lastClr="000000"/>
              </a:solidFill>
              <a:latin typeface="Arial" panose="020B0604020202020204" pitchFamily="34" charset="0"/>
              <a:cs typeface="Arial" panose="020B0604020202020204" pitchFamily="34" charset="0"/>
            </a:rPr>
            <a:t>: Banco Central de Costa Rica.</a:t>
          </a:r>
        </a:p>
      </cdr:txBody>
    </cdr:sp>
  </cdr:relSizeAnchor>
  <cdr:relSizeAnchor xmlns:cdr="http://schemas.openxmlformats.org/drawingml/2006/chartDrawing">
    <cdr:from>
      <cdr:x>0.01176</cdr:x>
      <cdr:y>0.00915</cdr:y>
    </cdr:from>
    <cdr:to>
      <cdr:x>0.97645</cdr:x>
      <cdr:y>0.12698</cdr:y>
    </cdr:to>
    <cdr:sp macro="" textlink="">
      <cdr:nvSpPr>
        <cdr:cNvPr id="2" name="CuadroTexto 1">
          <a:extLst xmlns:a="http://schemas.openxmlformats.org/drawingml/2006/main">
            <a:ext uri="{FF2B5EF4-FFF2-40B4-BE49-F238E27FC236}">
              <a16:creationId xmlns:a16="http://schemas.microsoft.com/office/drawing/2014/main" id="{5E23E288-E084-433B-A3CB-24D78A2CB8A9}"/>
            </a:ext>
          </a:extLst>
        </cdr:cNvPr>
        <cdr:cNvSpPr txBox="1"/>
      </cdr:nvSpPr>
      <cdr:spPr>
        <a:xfrm xmlns:a="http://schemas.openxmlformats.org/drawingml/2006/main">
          <a:off x="186257" y="63525"/>
          <a:ext cx="15278902" cy="8180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CR" sz="1600" b="1">
              <a:latin typeface="Arial" panose="020B0604020202020204" pitchFamily="34" charset="0"/>
              <a:cs typeface="Arial" panose="020B0604020202020204" pitchFamily="34" charset="0"/>
            </a:rPr>
            <a:t>Gráfico</a:t>
          </a:r>
          <a:r>
            <a:rPr lang="es-CR" sz="1600" b="1" baseline="0">
              <a:latin typeface="Arial" panose="020B0604020202020204" pitchFamily="34" charset="0"/>
              <a:cs typeface="Arial" panose="020B0604020202020204" pitchFamily="34" charset="0"/>
            </a:rPr>
            <a:t> 3.2</a:t>
          </a:r>
        </a:p>
        <a:p xmlns:a="http://schemas.openxmlformats.org/drawingml/2006/main">
          <a:pPr algn="ctr"/>
          <a:r>
            <a:rPr lang="es-CR" sz="1600" b="1" baseline="0">
              <a:latin typeface="Arial" panose="020B0604020202020204" pitchFamily="34" charset="0"/>
              <a:cs typeface="Arial" panose="020B0604020202020204" pitchFamily="34" charset="0"/>
            </a:rPr>
            <a:t>SINPE. Cantidad de Transacciones Liquidadas en servicios de movilización de fondos entre cuentas de terceros</a:t>
          </a:r>
        </a:p>
        <a:p xmlns:a="http://schemas.openxmlformats.org/drawingml/2006/main">
          <a:pPr algn="ctr"/>
          <a:r>
            <a:rPr lang="es-CR" sz="1200" b="1" baseline="0">
              <a:latin typeface="Arial" panose="020B0604020202020204" pitchFamily="34" charset="0"/>
              <a:cs typeface="Arial" panose="020B0604020202020204" pitchFamily="34" charset="0"/>
            </a:rPr>
            <a:t>Período 2000 - 2024</a:t>
          </a:r>
        </a:p>
      </cdr:txBody>
    </cdr:sp>
  </cdr:relSizeAnchor>
</c:userShapes>
</file>

<file path=xl/drawings/drawing8.xml><?xml version="1.0" encoding="utf-8"?>
<xdr:wsDr xmlns:xdr="http://schemas.openxmlformats.org/drawingml/2006/spreadsheetDrawing" xmlns:a="http://schemas.openxmlformats.org/drawingml/2006/main">
  <xdr:absoluteAnchor>
    <xdr:pos x="851770" y="201537"/>
    <xdr:ext cx="15455030" cy="6282266"/>
    <xdr:graphicFrame macro="">
      <xdr:nvGraphicFramePr>
        <xdr:cNvPr id="2" name="1 Gráfico">
          <a:extLst>
            <a:ext uri="{FF2B5EF4-FFF2-40B4-BE49-F238E27FC236}">
              <a16:creationId xmlns:a16="http://schemas.microsoft.com/office/drawing/2014/main" id="{D7F4C36C-6F69-42F6-BA44-7416D3A540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18</xdr:col>
      <xdr:colOff>263072</xdr:colOff>
      <xdr:row>6</xdr:row>
      <xdr:rowOff>101600</xdr:rowOff>
    </xdr:from>
    <xdr:to>
      <xdr:col>19</xdr:col>
      <xdr:colOff>79049</xdr:colOff>
      <xdr:row>7</xdr:row>
      <xdr:rowOff>177800</xdr:rowOff>
    </xdr:to>
    <xdr:sp macro="" textlink="">
      <xdr:nvSpPr>
        <xdr:cNvPr id="3" name="CuadroTexto 1">
          <a:extLst>
            <a:ext uri="{FF2B5EF4-FFF2-40B4-BE49-F238E27FC236}">
              <a16:creationId xmlns:a16="http://schemas.microsoft.com/office/drawing/2014/main" id="{CED5597E-AE9C-752D-B4C9-856C2BDDD3F1}"/>
            </a:ext>
          </a:extLst>
        </xdr:cNvPr>
        <xdr:cNvSpPr txBox="1"/>
      </xdr:nvSpPr>
      <xdr:spPr>
        <a:xfrm>
          <a:off x="15611929" y="1244600"/>
          <a:ext cx="668691" cy="266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R" sz="1400" b="1" baseline="0">
              <a:solidFill>
                <a:sysClr val="windowText" lastClr="000000"/>
              </a:solidFill>
              <a:effectLst/>
              <a:latin typeface="Arial (Cuerpo)"/>
              <a:ea typeface="+mn-ea"/>
              <a:cs typeface="+mn-cs"/>
            </a:rPr>
            <a:t>113,5</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0.00256</cdr:x>
      <cdr:y>0.96196</cdr:y>
    </cdr:from>
    <cdr:to>
      <cdr:x>0.43413</cdr:x>
      <cdr:y>1</cdr:y>
    </cdr:to>
    <cdr:sp macro="" textlink="">
      <cdr:nvSpPr>
        <cdr:cNvPr id="4" name="1 CuadroTexto"/>
        <cdr:cNvSpPr txBox="1"/>
      </cdr:nvSpPr>
      <cdr:spPr>
        <a:xfrm xmlns:a="http://schemas.openxmlformats.org/drawingml/2006/main">
          <a:off x="22225" y="6056525"/>
          <a:ext cx="3740741" cy="239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050" b="1">
              <a:latin typeface="Arial" panose="020B0604020202020204" pitchFamily="34" charset="0"/>
              <a:cs typeface="Arial" panose="020B0604020202020204" pitchFamily="34" charset="0"/>
            </a:rPr>
            <a:t>Fuente</a:t>
          </a:r>
          <a:r>
            <a:rPr lang="es-CR" sz="1050" b="0">
              <a:latin typeface="Arial" panose="020B0604020202020204" pitchFamily="34" charset="0"/>
              <a:cs typeface="Arial" panose="020B0604020202020204" pitchFamily="34" charset="0"/>
            </a:rPr>
            <a:t>: </a:t>
          </a:r>
          <a:r>
            <a:rPr lang="es-CR" sz="1050" b="0">
              <a:solidFill>
                <a:sysClr val="windowText" lastClr="000000"/>
              </a:solidFill>
              <a:latin typeface="Arial" panose="020B0604020202020204" pitchFamily="34" charset="0"/>
              <a:cs typeface="Arial" panose="020B0604020202020204" pitchFamily="34" charset="0"/>
            </a:rPr>
            <a:t>Banco Central de Costa Rica.</a:t>
          </a:r>
        </a:p>
      </cdr:txBody>
    </cdr:sp>
  </cdr:relSizeAnchor>
  <cdr:relSizeAnchor xmlns:cdr="http://schemas.openxmlformats.org/drawingml/2006/chartDrawing">
    <cdr:from>
      <cdr:x>0.01176</cdr:x>
      <cdr:y>0.00915</cdr:y>
    </cdr:from>
    <cdr:to>
      <cdr:x>0.97645</cdr:x>
      <cdr:y>0.18458</cdr:y>
    </cdr:to>
    <cdr:sp macro="" textlink="">
      <cdr:nvSpPr>
        <cdr:cNvPr id="2" name="CuadroTexto 1">
          <a:extLst xmlns:a="http://schemas.openxmlformats.org/drawingml/2006/main">
            <a:ext uri="{FF2B5EF4-FFF2-40B4-BE49-F238E27FC236}">
              <a16:creationId xmlns:a16="http://schemas.microsoft.com/office/drawing/2014/main" id="{5E23E288-E084-433B-A3CB-24D78A2CB8A9}"/>
            </a:ext>
          </a:extLst>
        </cdr:cNvPr>
        <cdr:cNvSpPr txBox="1"/>
      </cdr:nvSpPr>
      <cdr:spPr>
        <a:xfrm xmlns:a="http://schemas.openxmlformats.org/drawingml/2006/main">
          <a:off x="186257" y="63525"/>
          <a:ext cx="15278902" cy="1217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CR" sz="1600" b="1">
              <a:latin typeface="Arial" panose="020B0604020202020204" pitchFamily="34" charset="0"/>
              <a:cs typeface="Arial" panose="020B0604020202020204" pitchFamily="34" charset="0"/>
            </a:rPr>
            <a:t>Gráfico</a:t>
          </a:r>
          <a:r>
            <a:rPr lang="es-CR" sz="1600" b="1" baseline="0">
              <a:latin typeface="Arial" panose="020B0604020202020204" pitchFamily="34" charset="0"/>
              <a:cs typeface="Arial" panose="020B0604020202020204" pitchFamily="34" charset="0"/>
            </a:rPr>
            <a:t> 3.3</a:t>
          </a:r>
        </a:p>
        <a:p xmlns:a="http://schemas.openxmlformats.org/drawingml/2006/main">
          <a:pPr algn="ctr"/>
          <a:r>
            <a:rPr lang="es-CR" sz="1600" b="1" baseline="0">
              <a:latin typeface="Arial" panose="020B0604020202020204" pitchFamily="34" charset="0"/>
              <a:cs typeface="Arial" panose="020B0604020202020204" pitchFamily="34" charset="0"/>
            </a:rPr>
            <a:t>SINPE. Cantidad de Transacciones Liquidadas en servicios de movilización de fondos </a:t>
          </a:r>
        </a:p>
        <a:p xmlns:a="http://schemas.openxmlformats.org/drawingml/2006/main">
          <a:pPr algn="ctr"/>
          <a:r>
            <a:rPr lang="es-CR" sz="1600" b="1" baseline="0">
              <a:latin typeface="Arial" panose="020B0604020202020204" pitchFamily="34" charset="0"/>
              <a:cs typeface="Arial" panose="020B0604020202020204" pitchFamily="34" charset="0"/>
            </a:rPr>
            <a:t>entre cuentas de terceros (Sin SINPE Móvil)</a:t>
          </a:r>
        </a:p>
        <a:p xmlns:a="http://schemas.openxmlformats.org/drawingml/2006/main">
          <a:pPr algn="ctr"/>
          <a:r>
            <a:rPr lang="es-CR" sz="1200" b="1" baseline="0">
              <a:latin typeface="Arial" panose="020B0604020202020204" pitchFamily="34" charset="0"/>
              <a:cs typeface="Arial" panose="020B0604020202020204" pitchFamily="34" charset="0"/>
            </a:rPr>
            <a:t>Período 2000 - 2024</a:t>
          </a:r>
        </a:p>
      </cdr:txBody>
    </cdr:sp>
  </cdr:relSizeAnchor>
  <cdr:relSizeAnchor xmlns:cdr="http://schemas.openxmlformats.org/drawingml/2006/chartDrawing">
    <cdr:from>
      <cdr:x>0.07654</cdr:x>
      <cdr:y>0.71332</cdr:y>
    </cdr:from>
    <cdr:to>
      <cdr:x>0.11393</cdr:x>
      <cdr:y>0.7494</cdr:y>
    </cdr:to>
    <cdr:sp macro="" textlink="">
      <cdr:nvSpPr>
        <cdr:cNvPr id="5" name="CuadroTexto 1">
          <a:extLst xmlns:a="http://schemas.openxmlformats.org/drawingml/2006/main">
            <a:ext uri="{FF2B5EF4-FFF2-40B4-BE49-F238E27FC236}">
              <a16:creationId xmlns:a16="http://schemas.microsoft.com/office/drawing/2014/main" id="{4C42CD54-B9B8-5204-DFB2-FE47E89CD041}"/>
            </a:ext>
          </a:extLst>
        </cdr:cNvPr>
        <cdr:cNvSpPr txBox="1"/>
      </cdr:nvSpPr>
      <cdr:spPr>
        <a:xfrm xmlns:a="http://schemas.openxmlformats.org/drawingml/2006/main">
          <a:off x="1182928" y="4481297"/>
          <a:ext cx="577864" cy="226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400" b="1" baseline="0">
              <a:effectLst/>
              <a:latin typeface="Arial" panose="020B0604020202020204" pitchFamily="34" charset="0"/>
              <a:ea typeface="+mn-ea"/>
              <a:cs typeface="Arial" panose="020B0604020202020204" pitchFamily="34" charset="0"/>
            </a:rPr>
            <a:t>11,8</a:t>
          </a:r>
          <a:endParaRPr lang="es-CR" sz="1200" b="1" baseline="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0.81082</cdr:x>
      <cdr:y>0.44301</cdr:y>
    </cdr:from>
    <cdr:to>
      <cdr:x>0.84751</cdr:x>
      <cdr:y>0.48775</cdr:y>
    </cdr:to>
    <cdr:sp macro="" textlink="">
      <cdr:nvSpPr>
        <cdr:cNvPr id="6" name="CuadroTexto 1">
          <a:extLst xmlns:a="http://schemas.openxmlformats.org/drawingml/2006/main">
            <a:ext uri="{FF2B5EF4-FFF2-40B4-BE49-F238E27FC236}">
              <a16:creationId xmlns:a16="http://schemas.microsoft.com/office/drawing/2014/main" id="{AEB07649-E6C9-D5B2-43A7-1A2C2B57C6A0}"/>
            </a:ext>
          </a:extLst>
        </cdr:cNvPr>
        <cdr:cNvSpPr txBox="1"/>
      </cdr:nvSpPr>
      <cdr:spPr>
        <a:xfrm xmlns:a="http://schemas.openxmlformats.org/drawingml/2006/main">
          <a:off x="12531234" y="2783083"/>
          <a:ext cx="567045" cy="28106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400" b="1" baseline="0">
              <a:effectLst/>
              <a:latin typeface="Arial" panose="020B0604020202020204" pitchFamily="34" charset="0"/>
              <a:ea typeface="+mn-ea"/>
              <a:cs typeface="Arial" panose="020B0604020202020204" pitchFamily="34" charset="0"/>
            </a:rPr>
            <a:t>61,7</a:t>
          </a:r>
        </a:p>
      </cdr:txBody>
    </cdr:sp>
  </cdr:relSizeAnchor>
  <cdr:relSizeAnchor xmlns:cdr="http://schemas.openxmlformats.org/drawingml/2006/chartDrawing">
    <cdr:from>
      <cdr:x>0.8485</cdr:x>
      <cdr:y>0.40056</cdr:y>
    </cdr:from>
    <cdr:to>
      <cdr:x>0.88448</cdr:x>
      <cdr:y>0.4401</cdr:y>
    </cdr:to>
    <cdr:sp macro="" textlink="">
      <cdr:nvSpPr>
        <cdr:cNvPr id="7" name="CuadroTexto 1">
          <a:extLst xmlns:a="http://schemas.openxmlformats.org/drawingml/2006/main">
            <a:ext uri="{FF2B5EF4-FFF2-40B4-BE49-F238E27FC236}">
              <a16:creationId xmlns:a16="http://schemas.microsoft.com/office/drawing/2014/main" id="{A79C4376-B39B-9B7E-FF5C-2E0A2A249D39}"/>
            </a:ext>
          </a:extLst>
        </cdr:cNvPr>
        <cdr:cNvSpPr txBox="1"/>
      </cdr:nvSpPr>
      <cdr:spPr>
        <a:xfrm xmlns:a="http://schemas.openxmlformats.org/drawingml/2006/main">
          <a:off x="13113593" y="2516413"/>
          <a:ext cx="556072" cy="248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400" b="1" baseline="0">
              <a:solidFill>
                <a:sysClr val="windowText" lastClr="000000"/>
              </a:solidFill>
              <a:effectLst/>
              <a:latin typeface="Arial" panose="020B0604020202020204" pitchFamily="34" charset="0"/>
              <a:ea typeface="+mn-ea"/>
              <a:cs typeface="Arial" panose="020B0604020202020204" pitchFamily="34" charset="0"/>
            </a:rPr>
            <a:t>69,5</a:t>
          </a:r>
        </a:p>
      </cdr:txBody>
    </cdr:sp>
  </cdr:relSizeAnchor>
  <cdr:relSizeAnchor xmlns:cdr="http://schemas.openxmlformats.org/drawingml/2006/chartDrawing">
    <cdr:from>
      <cdr:x>0.88466</cdr:x>
      <cdr:y>0.33153</cdr:y>
    </cdr:from>
    <cdr:to>
      <cdr:x>0.91924</cdr:x>
      <cdr:y>0.37627</cdr:y>
    </cdr:to>
    <cdr:sp macro="" textlink="">
      <cdr:nvSpPr>
        <cdr:cNvPr id="8" name="CuadroTexto 1">
          <a:extLst xmlns:a="http://schemas.openxmlformats.org/drawingml/2006/main">
            <a:ext uri="{FF2B5EF4-FFF2-40B4-BE49-F238E27FC236}">
              <a16:creationId xmlns:a16="http://schemas.microsoft.com/office/drawing/2014/main" id="{5029B5CA-ABC7-731C-C34B-F7BF798FA620}"/>
            </a:ext>
          </a:extLst>
        </cdr:cNvPr>
        <cdr:cNvSpPr txBox="1"/>
      </cdr:nvSpPr>
      <cdr:spPr>
        <a:xfrm xmlns:a="http://schemas.openxmlformats.org/drawingml/2006/main">
          <a:off x="13672386" y="2082786"/>
          <a:ext cx="534435" cy="2810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400" b="1" baseline="0">
              <a:solidFill>
                <a:sysClr val="windowText" lastClr="000000"/>
              </a:solidFill>
              <a:effectLst/>
              <a:latin typeface="Arial (Cuerpo)"/>
              <a:ea typeface="+mn-ea"/>
              <a:cs typeface="+mn-cs"/>
            </a:rPr>
            <a:t>82,7</a:t>
          </a:r>
        </a:p>
      </cdr:txBody>
    </cdr:sp>
  </cdr:relSizeAnchor>
  <cdr:relSizeAnchor xmlns:cdr="http://schemas.openxmlformats.org/drawingml/2006/chartDrawing">
    <cdr:from>
      <cdr:x>0.92175</cdr:x>
      <cdr:y>0.2579</cdr:y>
    </cdr:from>
    <cdr:to>
      <cdr:x>0.95633</cdr:x>
      <cdr:y>0.29571</cdr:y>
    </cdr:to>
    <cdr:sp macro="" textlink="">
      <cdr:nvSpPr>
        <cdr:cNvPr id="9" name="CuadroTexto 1">
          <a:extLst xmlns:a="http://schemas.openxmlformats.org/drawingml/2006/main">
            <a:ext uri="{FF2B5EF4-FFF2-40B4-BE49-F238E27FC236}">
              <a16:creationId xmlns:a16="http://schemas.microsoft.com/office/drawing/2014/main" id="{72A31452-22DC-467E-1593-4D958C882AEF}"/>
            </a:ext>
          </a:extLst>
        </cdr:cNvPr>
        <cdr:cNvSpPr txBox="1"/>
      </cdr:nvSpPr>
      <cdr:spPr>
        <a:xfrm xmlns:a="http://schemas.openxmlformats.org/drawingml/2006/main">
          <a:off x="14245674" y="1620172"/>
          <a:ext cx="534435" cy="2375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1400" b="1" baseline="0">
              <a:solidFill>
                <a:sysClr val="windowText" lastClr="000000"/>
              </a:solidFill>
              <a:effectLst/>
              <a:latin typeface="Arial (Cuerpo)"/>
              <a:ea typeface="+mn-ea"/>
              <a:cs typeface="+mn-cs"/>
            </a:rPr>
            <a:t>96,5</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bccr-my.sharepoint.com/personal/rodriguezns_bccr_fi_cr/Documents/Documentos/2024/Memoria/ana/Insumos/Costa%20Rica-%20Estadisticas%20-%20Sistemas%20de%20Pago%20-%20C&#193;LCULOS%20OFICIAL%202024.xlsx" TargetMode="External"/><Relationship Id="rId1" Type="http://schemas.openxmlformats.org/officeDocument/2006/relationships/externalLinkPath" Target="Costa%20Rica-%20Estadisticas%20-%20Sistemas%20de%20Pago%20-%20C&#193;LCULOS%20OFICIAL%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bccr-my.sharepoint.com/personal/rodriguezns_bccr_fi_cr/Documents/Documentos/2024/Memoria/ana/Insumos/Memoria%20Anual%20-%20Base%202024.xlsx" TargetMode="External"/><Relationship Id="rId1" Type="http://schemas.openxmlformats.org/officeDocument/2006/relationships/externalLinkPath" Target="Memoria%20Anual%20-%20Base%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bccr-my.sharepoint.com/personal/rodriguezns_bccr_fi_cr/Documents/Documentos/2024/Memoria/ana/Insumos/CRC_Transferencias_electronicas_2024%20para%20revisar.xlsx" TargetMode="External"/><Relationship Id="rId1" Type="http://schemas.openxmlformats.org/officeDocument/2006/relationships/externalLinkPath" Target="/personal/rodriguezns_bccr_fi_cr/Documents/Documentos/2024/Memoria/ana/Insumos/CRC_Transferencias_electronicas_2024%20para%20revis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sheetName val="TC"/>
      <sheetName val="CUBO CUADRO 1"/>
      <sheetName val="2023"/>
      <sheetName val="Cuadro 1"/>
      <sheetName val="Cuadro 1 nueva"/>
      <sheetName val="Cuadro 2"/>
      <sheetName val="Cuadro 2 billones"/>
      <sheetName val="Cuadro 2-DOLARIZADO"/>
      <sheetName val="Gráfico1"/>
      <sheetName val="Nuevo Gráfico 1"/>
      <sheetName val="Cuadro 3"/>
      <sheetName val="Hoja6"/>
      <sheetName val="Cuadro 3 Por cantidad"/>
      <sheetName val="Cuadro 3 Informe"/>
      <sheetName val="Cuadro 4 sin ajus Merc Val"/>
      <sheetName val="Cuadro 4"/>
      <sheetName val="Cuadro 4 Informe"/>
      <sheetName val="Cuadro 4 nuevo"/>
      <sheetName val="Cuadro 4 billones"/>
      <sheetName val="Cuadro 4-DOLARIZADO"/>
      <sheetName val="Cuadros por servicio informe"/>
      <sheetName val="Cuadro 5 con SM"/>
      <sheetName val="Gráfico2"/>
      <sheetName val="Gráfico3"/>
      <sheetName val="Gráfico4"/>
      <sheetName val="Gráfico5"/>
      <sheetName val="Gráfico6"/>
      <sheetName val="Gráfico7"/>
      <sheetName val="Gráfico8"/>
      <sheetName val="Gráfico9"/>
      <sheetName val="Cheques inter"/>
      <sheetName val="Gráfico10"/>
      <sheetName val="Gráfico11"/>
      <sheetName val="Cuadro 5"/>
      <sheetName val="Gráfico12"/>
      <sheetName val="PARA GRÁFIC sin SM"/>
      <sheetName val="Cuadro 5.1"/>
      <sheetName val="Cuadro 5.2"/>
      <sheetName val="CUADRO 5.1-5.2"/>
      <sheetName val="Hoja1"/>
      <sheetName val="nuevo 5.1 y 5.2"/>
      <sheetName val="Cuadro 6"/>
      <sheetName val="Insumos firma"/>
      <sheetName val="Gráfico13"/>
      <sheetName val="Gráfico 14"/>
      <sheetName val="Gráfico15"/>
      <sheetName val="Cantidad"/>
      <sheetName val="VARIACIÓN ANUAL"/>
      <sheetName val="Cuadros inforMovilización"/>
      <sheetName val="BANCARIZACIÓ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sheetData sheetId="35" refreshError="1"/>
      <sheetData sheetId="36"/>
      <sheetData sheetId="37"/>
      <sheetData sheetId="38">
        <row r="17">
          <cell r="B17">
            <v>327.58937078104168</v>
          </cell>
          <cell r="C17">
            <v>38.17711339672109</v>
          </cell>
          <cell r="E17">
            <v>303.28491839457178</v>
          </cell>
          <cell r="F17">
            <v>51.923768287083099</v>
          </cell>
          <cell r="H17">
            <v>34.929936534002685</v>
          </cell>
          <cell r="I17">
            <v>39.753289715849981</v>
          </cell>
          <cell r="N17">
            <v>15.662211614321302</v>
          </cell>
          <cell r="O17">
            <v>76.018396790541701</v>
          </cell>
          <cell r="Q17">
            <v>1.8133791293900003</v>
          </cell>
          <cell r="R17">
            <v>0.17640457308999993</v>
          </cell>
        </row>
        <row r="20">
          <cell r="B20">
            <v>2156.0782330202342</v>
          </cell>
          <cell r="C20">
            <v>59.780739589142414</v>
          </cell>
          <cell r="E20">
            <v>2090.8275583681516</v>
          </cell>
          <cell r="F20">
            <v>1.8210442100000002E-2</v>
          </cell>
          <cell r="H20">
            <v>1.7066050999999999E-2</v>
          </cell>
          <cell r="I20">
            <v>5.0512632600000001E-3</v>
          </cell>
          <cell r="N20">
            <v>11.058218944450397</v>
          </cell>
        </row>
      </sheetData>
      <sheetData sheetId="39"/>
      <sheetData sheetId="40"/>
      <sheetData sheetId="41"/>
      <sheetData sheetId="42"/>
      <sheetData sheetId="43"/>
      <sheetData sheetId="44" refreshError="1"/>
      <sheetData sheetId="45"/>
      <sheetData sheetId="46" refreshError="1"/>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isión"/>
      <sheetName val="EyV gr"/>
      <sheetName val="MEN"/>
      <sheetName val="Cajeros Automáticos"/>
      <sheetName val="Tarjetas"/>
      <sheetName val="Uso tarjetas"/>
      <sheetName val="POS"/>
      <sheetName val="Cuadrante"/>
      <sheetName val="Cheques"/>
      <sheetName val="Pagos percápita"/>
      <sheetName val="Vol Sinpe"/>
      <sheetName val="Vol Sinpe Valor TOTAL"/>
      <sheetName val="Vol Sinpe Cant TOTAL"/>
      <sheetName val="Vol Sinpe Cant"/>
      <sheetName val="reporte"/>
      <sheetName val="Sinpe móvil"/>
      <sheetName val="E BANK"/>
      <sheetName val="Canal digital"/>
      <sheetName val="Canal digital Con corrección"/>
      <sheetName val="Ajustes banca en línea"/>
      <sheetName val="Hoja2"/>
      <sheetName val="SAC"/>
      <sheetName val="Participantes SAC"/>
      <sheetName val="PARTICIPANTES por servicio"/>
      <sheetName val="Bancarización"/>
      <sheetName val="CES"/>
      <sheetName val="SINPE-TP"/>
      <sheetName val="Infografías"/>
      <sheetName val="Actividad de tarjetas"/>
      <sheetName val="A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06">
          <cell r="AA106">
            <v>2020</v>
          </cell>
          <cell r="AB106">
            <v>2021</v>
          </cell>
          <cell r="AC106">
            <v>2022</v>
          </cell>
          <cell r="AD106">
            <v>2023</v>
          </cell>
          <cell r="AE106">
            <v>2024</v>
          </cell>
        </row>
        <row r="107">
          <cell r="A107" t="str">
            <v>Total</v>
          </cell>
        </row>
        <row r="110">
          <cell r="AA110">
            <v>83.458586040911513</v>
          </cell>
          <cell r="AB110">
            <v>86.429935523971253</v>
          </cell>
          <cell r="AC110">
            <v>88.719074371829223</v>
          </cell>
          <cell r="AD110">
            <v>90.743152390660669</v>
          </cell>
          <cell r="AE110">
            <v>92.036889032681373</v>
          </cell>
        </row>
        <row r="114">
          <cell r="A114" t="str">
            <v>Mujeres</v>
          </cell>
        </row>
        <row r="118">
          <cell r="AA118">
            <v>82.750211187854589</v>
          </cell>
          <cell r="AB118">
            <v>85.732518119296415</v>
          </cell>
          <cell r="AC118">
            <v>87.91364087795148</v>
          </cell>
          <cell r="AD118">
            <v>90.037441834482806</v>
          </cell>
          <cell r="AE118">
            <v>91.606471895171595</v>
          </cell>
        </row>
        <row r="122">
          <cell r="A122" t="str">
            <v>Hombres</v>
          </cell>
        </row>
        <row r="126">
          <cell r="AA126">
            <v>82.503086972712111</v>
          </cell>
          <cell r="AB126">
            <v>85.245554524239864</v>
          </cell>
          <cell r="AC126">
            <v>87.561799372441882</v>
          </cell>
          <cell r="AD126">
            <v>89.602431767211613</v>
          </cell>
          <cell r="AE126">
            <v>92.472474554386423</v>
          </cell>
        </row>
      </sheetData>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sheetName val="Cuadro 1"/>
      <sheetName val="Cuadro 2"/>
      <sheetName val="Gráfico 2.1"/>
      <sheetName val="Cuadro 3"/>
      <sheetName val="Gráfico 3.1"/>
      <sheetName val="Gráfico 3.2 "/>
      <sheetName val="Gráfico 3.3"/>
      <sheetName val="Cuadro 4"/>
      <sheetName val="Gráfico 4.1"/>
      <sheetName val="Gráfico 4.2"/>
      <sheetName val="Cuadros 5.1 - 5.2"/>
      <sheetName val="Gráfico 5.1"/>
      <sheetName val="Gráfico 5.2"/>
      <sheetName val="Gráfico 5.3 PIN"/>
      <sheetName val="Gráfico 5.4 DTR"/>
      <sheetName val="Gráfico 5.6 CDD"/>
      <sheetName val="Gráfico 5.5 CCD"/>
      <sheetName val="Gráfico 5.7 SM"/>
      <sheetName val="Cuadro 6.1"/>
      <sheetName val="Cuadro 6.2"/>
      <sheetName val="Cuadro 7"/>
      <sheetName val="Hoja1"/>
      <sheetName val="Gráfico 7.1"/>
      <sheetName val="Cuadro 8"/>
      <sheetName val="Gráfico 8.1 CLC"/>
      <sheetName val="Cuadro 9"/>
      <sheetName val="Insumo de Firma Digital"/>
      <sheetName val="Gráfico 9.1"/>
      <sheetName val="Gráfico 9.2"/>
      <sheetName val="Gráfico 9.3"/>
      <sheetName val="Gráfico 9.4"/>
      <sheetName val="Gráfico 9.5"/>
      <sheetName val="Gráfico 9.6"/>
    </sheetNames>
    <sheetDataSet>
      <sheetData sheetId="0"/>
      <sheetData sheetId="1"/>
      <sheetData sheetId="2"/>
      <sheetData sheetId="3"/>
      <sheetData sheetId="4">
        <row r="64">
          <cell r="R64">
            <v>26034</v>
          </cell>
          <cell r="S64">
            <v>130109</v>
          </cell>
          <cell r="T64">
            <v>362760</v>
          </cell>
          <cell r="U64">
            <v>909642</v>
          </cell>
          <cell r="V64">
            <v>3305660</v>
          </cell>
          <cell r="W64">
            <v>36897291</v>
          </cell>
          <cell r="X64">
            <v>146824429</v>
          </cell>
          <cell r="Y64">
            <v>242056374</v>
          </cell>
          <cell r="Z64">
            <v>346268422</v>
          </cell>
          <cell r="AA64">
            <v>444314689</v>
          </cell>
        </row>
      </sheetData>
      <sheetData sheetId="5"/>
      <sheetData sheetId="6"/>
      <sheetData sheetId="7"/>
      <sheetData sheetId="8">
        <row r="6">
          <cell r="C6">
            <v>2000</v>
          </cell>
          <cell r="D6">
            <v>2001</v>
          </cell>
          <cell r="E6">
            <v>2002</v>
          </cell>
          <cell r="F6">
            <v>2003</v>
          </cell>
          <cell r="G6">
            <v>2004</v>
          </cell>
          <cell r="H6">
            <v>2005</v>
          </cell>
          <cell r="I6">
            <v>2006</v>
          </cell>
          <cell r="J6">
            <v>2007</v>
          </cell>
          <cell r="K6">
            <v>2008</v>
          </cell>
          <cell r="L6">
            <v>2009</v>
          </cell>
          <cell r="M6">
            <v>2010</v>
          </cell>
          <cell r="N6">
            <v>2011</v>
          </cell>
          <cell r="O6">
            <v>2012</v>
          </cell>
          <cell r="P6">
            <v>2013</v>
          </cell>
          <cell r="Q6">
            <v>2014</v>
          </cell>
          <cell r="R6">
            <v>2015</v>
          </cell>
          <cell r="S6">
            <v>2016</v>
          </cell>
          <cell r="T6">
            <v>2017</v>
          </cell>
          <cell r="U6">
            <v>2018</v>
          </cell>
          <cell r="V6">
            <v>2019</v>
          </cell>
          <cell r="W6">
            <v>2020</v>
          </cell>
          <cell r="X6">
            <v>2021</v>
          </cell>
          <cell r="Y6">
            <v>2022</v>
          </cell>
          <cell r="Z6">
            <v>2023</v>
          </cell>
          <cell r="AA6">
            <v>2024</v>
          </cell>
        </row>
        <row r="8">
          <cell r="B8" t="str">
            <v>Crédito Directo (CCD)</v>
          </cell>
          <cell r="D8">
            <v>223.53844029350066</v>
          </cell>
          <cell r="E8">
            <v>513.38800170810941</v>
          </cell>
          <cell r="F8">
            <v>928.7159692664635</v>
          </cell>
          <cell r="G8">
            <v>1325.5808785139484</v>
          </cell>
          <cell r="H8">
            <v>1796.4210458697794</v>
          </cell>
          <cell r="I8">
            <v>2461.7670243813982</v>
          </cell>
          <cell r="J8">
            <v>3285.269931941496</v>
          </cell>
          <cell r="K8">
            <v>4486.3502786434465</v>
          </cell>
          <cell r="L8">
            <v>5919.6364181056397</v>
          </cell>
          <cell r="M8">
            <v>7103.2984070338798</v>
          </cell>
          <cell r="N8">
            <v>8150.3930931162804</v>
          </cell>
          <cell r="O8">
            <v>9596.6654466630498</v>
          </cell>
          <cell r="P8">
            <v>11344.732137060986</v>
          </cell>
          <cell r="Q8">
            <v>12995.584604656498</v>
          </cell>
          <cell r="R8">
            <v>14594.411730207126</v>
          </cell>
          <cell r="S8">
            <v>16240.120677007026</v>
          </cell>
          <cell r="T8">
            <v>17484.250350385086</v>
          </cell>
          <cell r="U8">
            <v>17803.236823375522</v>
          </cell>
          <cell r="V8">
            <v>19123.876518068853</v>
          </cell>
          <cell r="W8">
            <v>19827.411992974321</v>
          </cell>
          <cell r="X8">
            <v>21722.999245072468</v>
          </cell>
          <cell r="Y8">
            <v>24176.172152876956</v>
          </cell>
          <cell r="Z8">
            <v>25172.749896954032</v>
          </cell>
          <cell r="AA8">
            <v>25623.108363333155</v>
          </cell>
        </row>
        <row r="12">
          <cell r="B12" t="str">
            <v>Cheques (CLC)</v>
          </cell>
          <cell r="C12">
            <v>9319.5838156050595</v>
          </cell>
          <cell r="D12">
            <v>8365.8573774327106</v>
          </cell>
          <cell r="E12">
            <v>8516.9811805351346</v>
          </cell>
          <cell r="F12">
            <v>8412.4710689590938</v>
          </cell>
          <cell r="G12">
            <v>9383.4698198459537</v>
          </cell>
          <cell r="H12">
            <v>10015.051054584117</v>
          </cell>
          <cell r="I12">
            <v>11940.326052701055</v>
          </cell>
          <cell r="J12">
            <v>13541.747938618684</v>
          </cell>
          <cell r="K12">
            <v>13439.705816034386</v>
          </cell>
          <cell r="L12">
            <v>10148.930875272918</v>
          </cell>
          <cell r="M12">
            <v>9099.60847746945</v>
          </cell>
          <cell r="N12">
            <v>8487.6755292763646</v>
          </cell>
          <cell r="O12">
            <v>7823.1384611405492</v>
          </cell>
          <cell r="P12">
            <v>7145.4391581736136</v>
          </cell>
          <cell r="Q12">
            <v>7077.4959754606443</v>
          </cell>
          <cell r="R12">
            <v>6730.2175114685315</v>
          </cell>
          <cell r="S12">
            <v>6094.1285804523604</v>
          </cell>
          <cell r="T12">
            <v>4895.8766300693251</v>
          </cell>
          <cell r="U12">
            <v>3280.8543794932616</v>
          </cell>
          <cell r="V12">
            <v>2675.3246158647285</v>
          </cell>
          <cell r="W12">
            <v>1757.4902683831128</v>
          </cell>
          <cell r="X12">
            <v>1671.9240228148401</v>
          </cell>
          <cell r="Y12">
            <v>1607.5560231454706</v>
          </cell>
          <cell r="Z12">
            <v>1382.5282288723008</v>
          </cell>
          <cell r="AA12">
            <v>1079.351832309691</v>
          </cell>
        </row>
        <row r="15">
          <cell r="B15" t="str">
            <v>Pagos Inmediatos (PIN)</v>
          </cell>
          <cell r="C15">
            <v>231.3473565331274</v>
          </cell>
          <cell r="D15">
            <v>2053.551405129715</v>
          </cell>
          <cell r="E15">
            <v>3364.7457316589025</v>
          </cell>
          <cell r="F15">
            <v>4363.2581254607849</v>
          </cell>
          <cell r="G15">
            <v>5952.1452654723125</v>
          </cell>
          <cell r="H15">
            <v>7822.2071980483906</v>
          </cell>
          <cell r="I15">
            <v>9436.6076590082557</v>
          </cell>
          <cell r="J15">
            <v>13683.668201677792</v>
          </cell>
          <cell r="K15">
            <v>19087.981710117969</v>
          </cell>
          <cell r="L15">
            <v>21790.877730052111</v>
          </cell>
          <cell r="M15">
            <v>25408.878904547157</v>
          </cell>
          <cell r="N15">
            <v>27494.511900604448</v>
          </cell>
          <cell r="O15">
            <v>30856.370665251168</v>
          </cell>
          <cell r="P15">
            <v>33798.294706745888</v>
          </cell>
          <cell r="Q15">
            <v>39347.352253594545</v>
          </cell>
          <cell r="R15">
            <v>42151.376375390195</v>
          </cell>
          <cell r="S15">
            <v>48712.572542233611</v>
          </cell>
          <cell r="T15">
            <v>51993.886092421206</v>
          </cell>
          <cell r="U15">
            <v>53235.22989511062</v>
          </cell>
          <cell r="V15">
            <v>58109.047551690848</v>
          </cell>
          <cell r="W15">
            <v>53600.619134373926</v>
          </cell>
          <cell r="X15">
            <v>62947.226103108595</v>
          </cell>
          <cell r="Y15">
            <v>67485.958214532773</v>
          </cell>
          <cell r="Z15">
            <v>70416.21523588174</v>
          </cell>
          <cell r="AA15">
            <v>77843.895852974747</v>
          </cell>
        </row>
        <row r="19">
          <cell r="B19" t="str">
            <v>Débitos Inmediatos (DTR)</v>
          </cell>
          <cell r="H19">
            <v>46.595699261268855</v>
          </cell>
          <cell r="I19">
            <v>342.05829420452994</v>
          </cell>
          <cell r="J19">
            <v>722.71616164731779</v>
          </cell>
          <cell r="K19">
            <v>949.52841654615645</v>
          </cell>
          <cell r="L19">
            <v>1508.3489191737076</v>
          </cell>
          <cell r="M19">
            <v>1946.4033669256999</v>
          </cell>
          <cell r="N19">
            <v>2791.5544069466105</v>
          </cell>
          <cell r="O19">
            <v>4830.1042190435301</v>
          </cell>
          <cell r="P19">
            <v>8611.7601963406087</v>
          </cell>
          <cell r="Q19">
            <v>13889.528650440996</v>
          </cell>
          <cell r="R19">
            <v>18301.90444273848</v>
          </cell>
          <cell r="S19">
            <v>25671.088044029253</v>
          </cell>
          <cell r="T19">
            <v>31086.01266156093</v>
          </cell>
          <cell r="U19">
            <v>32928.682665308501</v>
          </cell>
          <cell r="V19">
            <v>38111.627711741748</v>
          </cell>
          <cell r="W19">
            <v>39636.008163736806</v>
          </cell>
          <cell r="X19">
            <v>50706.88623677002</v>
          </cell>
          <cell r="Y19">
            <v>60472.071401343528</v>
          </cell>
          <cell r="Z19">
            <v>60209.218737556366</v>
          </cell>
          <cell r="AA19">
            <v>67871.771439003773</v>
          </cell>
        </row>
        <row r="29">
          <cell r="B29" t="str">
            <v>Débito Directo (CDD)</v>
          </cell>
          <cell r="D29">
            <v>0.11031082</v>
          </cell>
          <cell r="E29">
            <v>34.125955470400001</v>
          </cell>
          <cell r="F29">
            <v>94.046277467292271</v>
          </cell>
          <cell r="G29">
            <v>220.47811254318779</v>
          </cell>
          <cell r="H29">
            <v>329.69370273930127</v>
          </cell>
          <cell r="I29">
            <v>435.94568517479075</v>
          </cell>
          <cell r="J29">
            <v>734.89017412346175</v>
          </cell>
          <cell r="K29">
            <v>988.09685486946341</v>
          </cell>
          <cell r="L29">
            <v>953.26558348850847</v>
          </cell>
          <cell r="M29">
            <v>914.71068951472</v>
          </cell>
          <cell r="N29">
            <v>986.42665998811003</v>
          </cell>
          <cell r="O29">
            <v>836.65136870327001</v>
          </cell>
          <cell r="P29">
            <v>779.59822380918456</v>
          </cell>
          <cell r="Q29">
            <v>727.32456075009179</v>
          </cell>
          <cell r="R29">
            <v>618.74935269153264</v>
          </cell>
          <cell r="S29">
            <v>686.07500880642124</v>
          </cell>
          <cell r="T29">
            <v>724.78830022354862</v>
          </cell>
          <cell r="U29">
            <v>680.62361109276833</v>
          </cell>
          <cell r="V29">
            <v>583.729177591802</v>
          </cell>
          <cell r="W29">
            <v>594.94615486750661</v>
          </cell>
          <cell r="X29">
            <v>647.56023135662622</v>
          </cell>
          <cell r="Y29">
            <v>634.04252632367968</v>
          </cell>
          <cell r="Z29">
            <v>701.66330701496213</v>
          </cell>
          <cell r="AA29">
            <v>706.011626517335</v>
          </cell>
        </row>
        <row r="65">
          <cell r="B65" t="str">
            <v>Monedero Bancario (Sinpe Móvil)</v>
          </cell>
          <cell r="R65">
            <v>0.76643071549999997</v>
          </cell>
          <cell r="S65">
            <v>4.1908110984200002</v>
          </cell>
          <cell r="T65">
            <v>10.691497428130004</v>
          </cell>
          <cell r="U65">
            <v>25.5632546978308</v>
          </cell>
          <cell r="V65">
            <v>80.553328145496394</v>
          </cell>
          <cell r="W65">
            <v>711.42954247280568</v>
          </cell>
          <cell r="X65">
            <v>2697.2252927876698</v>
          </cell>
          <cell r="Y65">
            <v>4335.1919402491385</v>
          </cell>
          <cell r="Z65">
            <v>5915.4908547892855</v>
          </cell>
          <cell r="AA65">
            <v>7548.9272891556648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BCCR">
      <a:dk1>
        <a:sysClr val="windowText" lastClr="000000"/>
      </a:dk1>
      <a:lt1>
        <a:sysClr val="window" lastClr="FFFFFF"/>
      </a:lt1>
      <a:dk2>
        <a:srgbClr val="000000"/>
      </a:dk2>
      <a:lt2>
        <a:srgbClr val="D7E6F3"/>
      </a:lt2>
      <a:accent1>
        <a:srgbClr val="3882C6"/>
      </a:accent1>
      <a:accent2>
        <a:srgbClr val="FFE18B"/>
      </a:accent2>
      <a:accent3>
        <a:srgbClr val="A9CD69"/>
      </a:accent3>
      <a:accent4>
        <a:srgbClr val="FEAA5E"/>
      </a:accent4>
      <a:accent5>
        <a:srgbClr val="5DB3C7"/>
      </a:accent5>
      <a:accent6>
        <a:srgbClr val="95B3D7"/>
      </a:accent6>
      <a:hlink>
        <a:srgbClr val="4F81BD"/>
      </a:hlink>
      <a:folHlink>
        <a:srgbClr val="7F7F7F"/>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BCCR-graficos">
    <a:dk1>
      <a:srgbClr val="000000"/>
    </a:dk1>
    <a:lt1>
      <a:srgbClr val="FFFFFF"/>
    </a:lt1>
    <a:dk2>
      <a:srgbClr val="FFFFFF"/>
    </a:dk2>
    <a:lt2>
      <a:srgbClr val="FFFFFF"/>
    </a:lt2>
    <a:accent1>
      <a:srgbClr val="3D6FA5"/>
    </a:accent1>
    <a:accent2>
      <a:srgbClr val="7CADDA"/>
    </a:accent2>
    <a:accent3>
      <a:srgbClr val="5DB3C7"/>
    </a:accent3>
    <a:accent4>
      <a:srgbClr val="A9CD69"/>
    </a:accent4>
    <a:accent5>
      <a:srgbClr val="FDD36B"/>
    </a:accent5>
    <a:accent6>
      <a:srgbClr val="FEAA5E"/>
    </a:accent6>
    <a:hlink>
      <a:srgbClr val="FFFFFF"/>
    </a:hlink>
    <a:folHlink>
      <a:srgbClr val="000000"/>
    </a:folHlink>
  </a:clrScheme>
  <a:fontScheme name="BCCR-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CCR-graficos">
    <a:dk1>
      <a:srgbClr val="000000"/>
    </a:dk1>
    <a:lt1>
      <a:srgbClr val="FFFFFF"/>
    </a:lt1>
    <a:dk2>
      <a:srgbClr val="FFFFFF"/>
    </a:dk2>
    <a:lt2>
      <a:srgbClr val="FFFFFF"/>
    </a:lt2>
    <a:accent1>
      <a:srgbClr val="3D6FA5"/>
    </a:accent1>
    <a:accent2>
      <a:srgbClr val="7CADDA"/>
    </a:accent2>
    <a:accent3>
      <a:srgbClr val="5DB3C7"/>
    </a:accent3>
    <a:accent4>
      <a:srgbClr val="A9CD69"/>
    </a:accent4>
    <a:accent5>
      <a:srgbClr val="FDD36B"/>
    </a:accent5>
    <a:accent6>
      <a:srgbClr val="FEAA5E"/>
    </a:accent6>
    <a:hlink>
      <a:srgbClr val="FFFFFF"/>
    </a:hlink>
    <a:folHlink>
      <a:srgbClr val="000000"/>
    </a:folHlink>
  </a:clrScheme>
  <a:fontScheme name="BCCR-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BCCR-graficos">
    <a:dk1>
      <a:srgbClr val="000000"/>
    </a:dk1>
    <a:lt1>
      <a:srgbClr val="FFFFFF"/>
    </a:lt1>
    <a:dk2>
      <a:srgbClr val="FFFFFF"/>
    </a:dk2>
    <a:lt2>
      <a:srgbClr val="FFFFFF"/>
    </a:lt2>
    <a:accent1>
      <a:srgbClr val="3D6FA5"/>
    </a:accent1>
    <a:accent2>
      <a:srgbClr val="7CADDA"/>
    </a:accent2>
    <a:accent3>
      <a:srgbClr val="5DB3C7"/>
    </a:accent3>
    <a:accent4>
      <a:srgbClr val="A9CD69"/>
    </a:accent4>
    <a:accent5>
      <a:srgbClr val="FDD36B"/>
    </a:accent5>
    <a:accent6>
      <a:srgbClr val="FEAA5E"/>
    </a:accent6>
    <a:hlink>
      <a:srgbClr val="FFFFFF"/>
    </a:hlink>
    <a:folHlink>
      <a:srgbClr val="000000"/>
    </a:folHlink>
  </a:clrScheme>
  <a:fontScheme name="BCCR-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BCCR-graficos">
    <a:dk1>
      <a:srgbClr val="000000"/>
    </a:dk1>
    <a:lt1>
      <a:srgbClr val="FFFFFF"/>
    </a:lt1>
    <a:dk2>
      <a:srgbClr val="FFFFFF"/>
    </a:dk2>
    <a:lt2>
      <a:srgbClr val="FFFFFF"/>
    </a:lt2>
    <a:accent1>
      <a:srgbClr val="3D6FA5"/>
    </a:accent1>
    <a:accent2>
      <a:srgbClr val="7CADDA"/>
    </a:accent2>
    <a:accent3>
      <a:srgbClr val="5DB3C7"/>
    </a:accent3>
    <a:accent4>
      <a:srgbClr val="A9CD69"/>
    </a:accent4>
    <a:accent5>
      <a:srgbClr val="FDD36B"/>
    </a:accent5>
    <a:accent6>
      <a:srgbClr val="FEAA5E"/>
    </a:accent6>
    <a:hlink>
      <a:srgbClr val="FFFFFF"/>
    </a:hlink>
    <a:folHlink>
      <a:srgbClr val="000000"/>
    </a:folHlink>
  </a:clrScheme>
  <a:fontScheme name="BCCR-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BCCR-graficos">
    <a:dk1>
      <a:srgbClr val="000000"/>
    </a:dk1>
    <a:lt1>
      <a:srgbClr val="FFFFFF"/>
    </a:lt1>
    <a:dk2>
      <a:srgbClr val="FFFFFF"/>
    </a:dk2>
    <a:lt2>
      <a:srgbClr val="FFFFFF"/>
    </a:lt2>
    <a:accent1>
      <a:srgbClr val="3D6FA5"/>
    </a:accent1>
    <a:accent2>
      <a:srgbClr val="7CADDA"/>
    </a:accent2>
    <a:accent3>
      <a:srgbClr val="5DB3C7"/>
    </a:accent3>
    <a:accent4>
      <a:srgbClr val="A9CD69"/>
    </a:accent4>
    <a:accent5>
      <a:srgbClr val="FDD36B"/>
    </a:accent5>
    <a:accent6>
      <a:srgbClr val="FEAA5E"/>
    </a:accent6>
    <a:hlink>
      <a:srgbClr val="FFFFFF"/>
    </a:hlink>
    <a:folHlink>
      <a:srgbClr val="000000"/>
    </a:folHlink>
  </a:clrScheme>
  <a:fontScheme name="BCCR-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Personalizado 1">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Personalizado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499984740745262"/>
  </sheetPr>
  <dimension ref="A1:F46"/>
  <sheetViews>
    <sheetView showGridLines="0" showRowColHeaders="0" tabSelected="1" zoomScale="90" zoomScaleNormal="90" workbookViewId="0">
      <pane xSplit="4" ySplit="4" topLeftCell="E5" activePane="bottomRight" state="frozen"/>
      <selection pane="topRight" activeCell="E1" sqref="E1"/>
      <selection pane="bottomLeft" activeCell="A5" sqref="A5"/>
      <selection pane="bottomRight"/>
    </sheetView>
  </sheetViews>
  <sheetFormatPr baseColWidth="10" defaultColWidth="0" defaultRowHeight="17.399999999999999" x14ac:dyDescent="0.25"/>
  <cols>
    <col min="1" max="1" width="4.8984375" style="71" customWidth="1"/>
    <col min="2" max="2" width="4.8984375" style="68" customWidth="1"/>
    <col min="3" max="3" width="4.09765625" style="69" customWidth="1"/>
    <col min="4" max="4" width="11.5" style="70" customWidth="1"/>
    <col min="5" max="5" width="132.8984375" style="71" customWidth="1"/>
    <col min="6" max="6" width="11" style="71" customWidth="1"/>
    <col min="7" max="16384" width="11" style="71" hidden="1"/>
  </cols>
  <sheetData>
    <row r="1" spans="2:5" ht="35.4" customHeight="1" x14ac:dyDescent="0.25"/>
    <row r="2" spans="2:5" ht="31.2" customHeight="1" x14ac:dyDescent="0.25"/>
    <row r="3" spans="2:5" ht="28.5" customHeight="1" x14ac:dyDescent="0.25">
      <c r="B3" s="263" t="s">
        <v>258</v>
      </c>
      <c r="C3" s="263"/>
      <c r="D3" s="263"/>
      <c r="E3" s="263"/>
    </row>
    <row r="4" spans="2:5" s="74" customFormat="1" ht="18.75" customHeight="1" x14ac:dyDescent="0.25">
      <c r="B4" s="72"/>
      <c r="C4" s="73"/>
      <c r="D4" s="70"/>
    </row>
    <row r="5" spans="2:5" s="76" customFormat="1" ht="21.9" customHeight="1" x14ac:dyDescent="0.25">
      <c r="B5" s="68">
        <v>1</v>
      </c>
      <c r="C5" s="69" t="s">
        <v>51</v>
      </c>
      <c r="D5" s="75"/>
    </row>
    <row r="6" spans="2:5" s="78" customFormat="1" ht="21.9" customHeight="1" x14ac:dyDescent="0.25">
      <c r="B6" s="68"/>
      <c r="C6" s="69"/>
      <c r="D6" s="80" t="s">
        <v>94</v>
      </c>
      <c r="E6" s="78" t="s">
        <v>228</v>
      </c>
    </row>
    <row r="7" spans="2:5" s="76" customFormat="1" ht="21.9" customHeight="1" x14ac:dyDescent="0.25">
      <c r="B7" s="68">
        <v>2</v>
      </c>
      <c r="C7" s="69" t="s">
        <v>59</v>
      </c>
      <c r="D7" s="77"/>
    </row>
    <row r="8" spans="2:5" s="78" customFormat="1" ht="21.9" customHeight="1" x14ac:dyDescent="0.25">
      <c r="B8" s="68"/>
      <c r="C8" s="69"/>
      <c r="D8" s="80" t="s">
        <v>89</v>
      </c>
      <c r="E8" s="78" t="s">
        <v>229</v>
      </c>
    </row>
    <row r="9" spans="2:5" s="78" customFormat="1" ht="21.9" customHeight="1" x14ac:dyDescent="0.25">
      <c r="B9" s="68"/>
      <c r="C9" s="69"/>
      <c r="D9" s="96" t="s">
        <v>53</v>
      </c>
      <c r="E9" s="78" t="s">
        <v>230</v>
      </c>
    </row>
    <row r="10" spans="2:5" s="78" customFormat="1" ht="21.9" customHeight="1" x14ac:dyDescent="0.25">
      <c r="B10" s="68">
        <v>3</v>
      </c>
      <c r="C10" s="69" t="s">
        <v>90</v>
      </c>
      <c r="D10" s="77"/>
    </row>
    <row r="11" spans="2:5" s="78" customFormat="1" ht="21.9" customHeight="1" x14ac:dyDescent="0.25">
      <c r="B11" s="68"/>
      <c r="C11" s="69"/>
      <c r="D11" s="80" t="s">
        <v>86</v>
      </c>
      <c r="E11" s="78" t="s">
        <v>231</v>
      </c>
    </row>
    <row r="12" spans="2:5" ht="21.9" customHeight="1" x14ac:dyDescent="0.25">
      <c r="D12" s="96" t="s">
        <v>54</v>
      </c>
      <c r="E12" s="78" t="s">
        <v>232</v>
      </c>
    </row>
    <row r="13" spans="2:5" ht="21.9" customHeight="1" x14ac:dyDescent="0.25">
      <c r="D13" s="160" t="s">
        <v>159</v>
      </c>
      <c r="E13" s="78" t="s">
        <v>233</v>
      </c>
    </row>
    <row r="14" spans="2:5" ht="21.9" customHeight="1" x14ac:dyDescent="0.25">
      <c r="D14" s="96" t="s">
        <v>173</v>
      </c>
      <c r="E14" s="78" t="s">
        <v>234</v>
      </c>
    </row>
    <row r="15" spans="2:5" s="76" customFormat="1" ht="21.9" customHeight="1" x14ac:dyDescent="0.25">
      <c r="B15" s="68">
        <v>4</v>
      </c>
      <c r="C15" s="69" t="s">
        <v>91</v>
      </c>
      <c r="D15" s="77"/>
    </row>
    <row r="16" spans="2:5" s="78" customFormat="1" ht="21.9" customHeight="1" x14ac:dyDescent="0.25">
      <c r="B16" s="68"/>
      <c r="C16" s="69"/>
      <c r="D16" s="80" t="s">
        <v>87</v>
      </c>
      <c r="E16" s="78" t="s">
        <v>235</v>
      </c>
    </row>
    <row r="17" spans="2:5" s="78" customFormat="1" ht="21.9" customHeight="1" x14ac:dyDescent="0.25">
      <c r="B17" s="68"/>
      <c r="C17" s="69"/>
      <c r="D17" s="96" t="s">
        <v>55</v>
      </c>
      <c r="E17" s="78" t="s">
        <v>236</v>
      </c>
    </row>
    <row r="18" spans="2:5" s="78" customFormat="1" ht="21.9" customHeight="1" x14ac:dyDescent="0.25">
      <c r="B18" s="68"/>
      <c r="C18" s="69"/>
      <c r="D18" s="96" t="s">
        <v>92</v>
      </c>
      <c r="E18" s="78" t="s">
        <v>237</v>
      </c>
    </row>
    <row r="19" spans="2:5" s="78" customFormat="1" ht="21.9" customHeight="1" x14ac:dyDescent="0.25">
      <c r="B19" s="68">
        <v>5</v>
      </c>
      <c r="C19" s="69" t="s">
        <v>112</v>
      </c>
      <c r="D19" s="83"/>
    </row>
    <row r="20" spans="2:5" s="78" customFormat="1" ht="21.9" customHeight="1" x14ac:dyDescent="0.25">
      <c r="B20" s="68"/>
      <c r="C20" s="69"/>
      <c r="D20" s="96" t="s">
        <v>119</v>
      </c>
      <c r="E20" s="78" t="s">
        <v>238</v>
      </c>
    </row>
    <row r="21" spans="2:5" s="78" customFormat="1" ht="31.8" customHeight="1" x14ac:dyDescent="0.25">
      <c r="B21" s="68"/>
      <c r="C21" s="69"/>
      <c r="D21" s="96" t="s">
        <v>113</v>
      </c>
      <c r="E21" s="125" t="s">
        <v>239</v>
      </c>
    </row>
    <row r="22" spans="2:5" s="78" customFormat="1" ht="21.9" customHeight="1" x14ac:dyDescent="0.25">
      <c r="B22" s="68"/>
      <c r="C22" s="69"/>
      <c r="D22" s="96" t="s">
        <v>114</v>
      </c>
      <c r="E22" s="78" t="s">
        <v>240</v>
      </c>
    </row>
    <row r="23" spans="2:5" s="78" customFormat="1" ht="21.9" customHeight="1" x14ac:dyDescent="0.25">
      <c r="B23" s="68"/>
      <c r="C23" s="69"/>
      <c r="D23" s="96" t="s">
        <v>115</v>
      </c>
      <c r="E23" s="78" t="s">
        <v>241</v>
      </c>
    </row>
    <row r="24" spans="2:5" s="78" customFormat="1" ht="21.9" customHeight="1" x14ac:dyDescent="0.25">
      <c r="B24" s="68"/>
      <c r="C24" s="69"/>
      <c r="D24" s="96" t="s">
        <v>116</v>
      </c>
      <c r="E24" s="78" t="s">
        <v>242</v>
      </c>
    </row>
    <row r="25" spans="2:5" s="78" customFormat="1" ht="21.9" customHeight="1" x14ac:dyDescent="0.25">
      <c r="B25" s="68"/>
      <c r="C25" s="69"/>
      <c r="D25" s="96" t="s">
        <v>117</v>
      </c>
      <c r="E25" s="78" t="s">
        <v>243</v>
      </c>
    </row>
    <row r="26" spans="2:5" s="78" customFormat="1" ht="21.9" customHeight="1" x14ac:dyDescent="0.25">
      <c r="B26" s="68"/>
      <c r="C26" s="69"/>
      <c r="D26" s="96" t="s">
        <v>118</v>
      </c>
      <c r="E26" s="78" t="s">
        <v>244</v>
      </c>
    </row>
    <row r="27" spans="2:5" s="78" customFormat="1" ht="21.9" customHeight="1" x14ac:dyDescent="0.25">
      <c r="B27" s="68"/>
      <c r="C27" s="69"/>
      <c r="D27" s="96" t="s">
        <v>163</v>
      </c>
      <c r="E27" s="78" t="s">
        <v>245</v>
      </c>
    </row>
    <row r="28" spans="2:5" s="78" customFormat="1" ht="21.9" customHeight="1" x14ac:dyDescent="0.25">
      <c r="B28" s="68">
        <v>6</v>
      </c>
      <c r="C28" s="69" t="s">
        <v>93</v>
      </c>
      <c r="D28" s="77"/>
    </row>
    <row r="29" spans="2:5" ht="21.9" customHeight="1" x14ac:dyDescent="0.25">
      <c r="D29" s="96" t="s">
        <v>110</v>
      </c>
      <c r="E29" s="78" t="s">
        <v>246</v>
      </c>
    </row>
    <row r="30" spans="2:5" ht="21.9" customHeight="1" x14ac:dyDescent="0.25">
      <c r="D30" s="96" t="s">
        <v>111</v>
      </c>
      <c r="E30" s="78" t="s">
        <v>247</v>
      </c>
    </row>
    <row r="31" spans="2:5" ht="21.9" customHeight="1" x14ac:dyDescent="0.25">
      <c r="B31" s="68">
        <v>7</v>
      </c>
      <c r="C31" s="69" t="s">
        <v>211</v>
      </c>
      <c r="D31" s="77"/>
      <c r="E31" s="78"/>
    </row>
    <row r="32" spans="2:5" ht="21.9" customHeight="1" x14ac:dyDescent="0.25">
      <c r="D32" s="96" t="s">
        <v>148</v>
      </c>
      <c r="E32" s="78" t="s">
        <v>248</v>
      </c>
    </row>
    <row r="33" spans="2:5" ht="21.9" customHeight="1" x14ac:dyDescent="0.25">
      <c r="D33" s="96" t="s">
        <v>58</v>
      </c>
      <c r="E33" s="78" t="s">
        <v>249</v>
      </c>
    </row>
    <row r="34" spans="2:5" ht="21.9" customHeight="1" x14ac:dyDescent="0.25">
      <c r="B34" s="68">
        <v>8</v>
      </c>
      <c r="C34" s="69" t="s">
        <v>212</v>
      </c>
      <c r="D34" s="77"/>
      <c r="E34" s="78"/>
    </row>
    <row r="35" spans="2:5" ht="21.9" customHeight="1" x14ac:dyDescent="0.25">
      <c r="D35" s="96" t="s">
        <v>149</v>
      </c>
      <c r="E35" s="79" t="s">
        <v>250</v>
      </c>
    </row>
    <row r="36" spans="2:5" ht="21.9" customHeight="1" x14ac:dyDescent="0.25">
      <c r="C36" s="83"/>
      <c r="D36" s="96" t="s">
        <v>147</v>
      </c>
      <c r="E36" s="79" t="s">
        <v>250</v>
      </c>
    </row>
    <row r="37" spans="2:5" ht="21.9" customHeight="1" x14ac:dyDescent="0.25">
      <c r="B37" s="68">
        <v>9</v>
      </c>
      <c r="C37" s="69" t="s">
        <v>213</v>
      </c>
    </row>
    <row r="38" spans="2:5" x14ac:dyDescent="0.25">
      <c r="D38" s="217" t="s">
        <v>143</v>
      </c>
      <c r="E38" s="218" t="s">
        <v>251</v>
      </c>
    </row>
    <row r="39" spans="2:5" ht="21.9" customHeight="1" x14ac:dyDescent="0.25">
      <c r="D39" s="217" t="s">
        <v>144</v>
      </c>
      <c r="E39" s="218" t="s">
        <v>252</v>
      </c>
    </row>
    <row r="40" spans="2:5" ht="21.9" customHeight="1" x14ac:dyDescent="0.25">
      <c r="D40" s="217" t="s">
        <v>145</v>
      </c>
      <c r="E40" s="218" t="s">
        <v>253</v>
      </c>
    </row>
    <row r="41" spans="2:5" ht="21.9" customHeight="1" x14ac:dyDescent="0.25">
      <c r="D41" s="217" t="s">
        <v>146</v>
      </c>
      <c r="E41" s="218" t="s">
        <v>254</v>
      </c>
    </row>
    <row r="42" spans="2:5" ht="21.9" customHeight="1" x14ac:dyDescent="0.25">
      <c r="D42" s="217" t="s">
        <v>160</v>
      </c>
      <c r="E42" s="218" t="s">
        <v>255</v>
      </c>
    </row>
    <row r="43" spans="2:5" ht="20.100000000000001" customHeight="1" x14ac:dyDescent="0.25">
      <c r="B43" s="71"/>
      <c r="D43" s="217" t="s">
        <v>161</v>
      </c>
      <c r="E43" s="71" t="s">
        <v>256</v>
      </c>
    </row>
    <row r="44" spans="2:5" ht="20.100000000000001" customHeight="1" x14ac:dyDescent="0.25">
      <c r="B44" s="71"/>
      <c r="D44" s="217" t="s">
        <v>162</v>
      </c>
      <c r="E44" s="71" t="s">
        <v>257</v>
      </c>
    </row>
    <row r="45" spans="2:5" x14ac:dyDescent="0.25">
      <c r="B45" s="68">
        <v>10</v>
      </c>
      <c r="C45" s="69" t="s">
        <v>273</v>
      </c>
    </row>
    <row r="46" spans="2:5" x14ac:dyDescent="0.25">
      <c r="D46" s="217" t="s">
        <v>275</v>
      </c>
      <c r="E46" s="71" t="s">
        <v>277</v>
      </c>
    </row>
  </sheetData>
  <mergeCells count="1">
    <mergeCell ref="B3:E3"/>
  </mergeCells>
  <phoneticPr fontId="42" type="noConversion"/>
  <hyperlinks>
    <hyperlink ref="D6" location="'Cuadro 1'!A1" display="Cuadro 1.1" xr:uid="{00000000-0004-0000-0000-000000000000}"/>
    <hyperlink ref="D8" location="'Cuadro 2'!A1" display="Cuadro 2" xr:uid="{00000000-0004-0000-0000-000001000000}"/>
    <hyperlink ref="D16" location="'Cuadro 4'!A1" display="Cuadro 4" xr:uid="{00000000-0004-0000-0000-000002000000}"/>
    <hyperlink ref="D11" location="'Cuadro 3'!A1" display="Cuadro 3.1" xr:uid="{00000000-0004-0000-0000-000003000000}"/>
    <hyperlink ref="D29" location="'Cuadro 6.1'!A1" display="Cuadro 6.1" xr:uid="{00000000-0004-0000-0000-000005000000}"/>
    <hyperlink ref="D30" location="'Cuadro 6.2'!A1" display="Cuadro 6.2" xr:uid="{00000000-0004-0000-0000-000006000000}"/>
    <hyperlink ref="D38" location="'Cuadro 9'!A1" display="Cuadro 9" xr:uid="{00000000-0004-0000-0000-000007000000}"/>
    <hyperlink ref="D20" location="'Cuadros 5.1 - 5.2'!A1" display="Cuadro 5" xr:uid="{ADBA12FE-3830-4273-BE16-485833FFC0F2}"/>
    <hyperlink ref="D32" location="'Cuadro 7'!A1" display="Cuadro 7.1" xr:uid="{56D87E08-93AD-4E79-A2D1-99AE04A0BC13}"/>
    <hyperlink ref="D35" location="'Cuadro 8'!A1" display="Cuadro 8.1" xr:uid="{5D95BBE9-72D3-4E5D-9169-1609F2105EDA}"/>
    <hyperlink ref="D17" location="'Gráfico 4.1'!A1" display="Gráfico 4.1" xr:uid="{AFDC74B3-86F8-4DC8-85F0-816F6442A67A}"/>
    <hyperlink ref="D9" location="'Gráfico 2.1'!A1" display="Gráfico 2.1" xr:uid="{4616BB36-DDA4-405E-B2B9-CEC4E0AEEDE0}"/>
    <hyperlink ref="D12" location="'Gráfico 3.1'!A1" display="Gráfico 3.1" xr:uid="{E83ADC83-E44A-4D42-96D7-B53C5FA5EFD5}"/>
    <hyperlink ref="D18" location="'Gráfico 4.2'!A1" display="Gráfico 4.2" xr:uid="{D39BCF9F-E43F-4C6A-9281-6A50BE416619}"/>
    <hyperlink ref="D21" location="'Gráfico 5.1'!A1" display="Gráfico 5.1" xr:uid="{EC0EF67C-86D2-4290-BF21-E2EEA2DC30B2}"/>
    <hyperlink ref="D22" location="'Gráfico 5.2'!A1" display="Gráfico 5.2" xr:uid="{091A02CC-616A-4CAE-B6AA-5D61B6C66A48}"/>
    <hyperlink ref="D23" location="'Gráfico 5.3 PIN'!A1" display="Gráfico 5.3" xr:uid="{E933CE03-3691-4C93-8631-55CB1003AEED}"/>
    <hyperlink ref="D24" location="'Gráfico 5.4 DTR'!A1" display="Gráfico 5.4" xr:uid="{3B84CEDE-1478-4008-8C3E-B31AB55A1427}"/>
    <hyperlink ref="D25" location="'Gráfico 5.5 CCD'!A1" display="Gráfico 5.5" xr:uid="{BD67C185-E753-43F0-8A51-9BB3AFEF6EF1}"/>
    <hyperlink ref="D26" location="'Gráfico 5.6 CDD'!A1" display="Gráfico 5.6" xr:uid="{772BDA3E-52DE-4BF6-A590-B2E5982E9E59}"/>
    <hyperlink ref="D33" location="'Gráfico 7.1'!A1" display="Gráfico 7.1" xr:uid="{E962E238-5DBC-4630-8680-7E29C24E887F}"/>
    <hyperlink ref="D36" location="'Gráfico 8.1 CLC'!A1" display="Gráfico 8.1" xr:uid="{D821E42B-329A-4C13-9E67-4697F6F367BA}"/>
    <hyperlink ref="D39" location="'Gráfico 9.1'!A1" display="Gráfico 9.1" xr:uid="{F4EBCC3E-30B8-474D-8935-6E25BB561B53}"/>
    <hyperlink ref="D27" location="'Gráfico 5.7 SM'!A1" display="Gráfico 5.7" xr:uid="{39F4891E-AF45-4DAF-B907-08E35C251EEA}"/>
    <hyperlink ref="D40" location="'Gráfico 9.2'!A1" display="Gráfico 9.2" xr:uid="{FDA07DE4-06E0-49AB-95D2-61A7A638B967}"/>
    <hyperlink ref="D41" location="'Gráfico 9.3'!A1" display="Gráfico 9.3" xr:uid="{80C893C6-3373-4F9E-B3F7-D645100DC00D}"/>
    <hyperlink ref="D42" location="'Gráfico 9.4'!A1" display="Gráfico 9.4" xr:uid="{480894FA-344A-4EBC-87F5-11FC35078486}"/>
    <hyperlink ref="D43" location="'Gráfico 9.5'!A1" display="Gráfico 9.5" xr:uid="{FDD05298-82F7-4289-BB89-69EF45E53E67}"/>
    <hyperlink ref="D44" location="'Gráfico 9.6'!A1" display="Gráfico 9.6" xr:uid="{8596F13E-6DFC-4FF4-AF59-12C7830E696B}"/>
    <hyperlink ref="D14" location="'Gráfico 3.3'!A1" display="Gráfico 3.3" xr:uid="{D06A7E6D-A416-4AA6-AC10-EF350B1A31DF}"/>
    <hyperlink ref="D13" location="'Gráfico 3.2 '!A1" display="Gráfico 3.2" xr:uid="{54FA6AB5-CC95-4DC9-B669-46D1762459CC}"/>
    <hyperlink ref="D46" location="'Gráfico 10.1'!A1" display="Gráfico 10.1" xr:uid="{94C7E17E-968B-44CC-B1E0-B4E27844AF8F}"/>
  </hyperlinks>
  <pageMargins left="0.7" right="0.7" top="0.75" bottom="0.75" header="0.3" footer="0.3"/>
  <pageSetup orientation="portrait" r:id="rId1"/>
  <headerFooter>
    <oddFooter>&amp;C&amp;1#&amp;"Calibri"&amp;10&amp;K000000Uso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43EF-237C-432D-9D30-D1D9BB3154B2}">
  <sheetPr codeName="Hoja10">
    <tabColor theme="4"/>
  </sheetPr>
  <dimension ref="A40:T40"/>
  <sheetViews>
    <sheetView showGridLines="0" showRowColHeaders="0" topLeftCell="A40" zoomScale="70" zoomScaleNormal="70" workbookViewId="0">
      <selection activeCell="A40" sqref="A40"/>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1EC2B0A3-5458-411A-9D5F-131F06C39B42}"/>
  </hyperlinks>
  <pageMargins left="0.7" right="0.7" top="0.75" bottom="0.75" header="0.3" footer="0.3"/>
  <pageSetup orientation="portrait" r:id="rId1"/>
  <headerFooter>
    <oddFooter>&amp;C&amp;1#&amp;"Calibri"&amp;10&amp;K000000Uso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C23C7-FD66-460D-89FF-938D41309C2B}">
  <sheetPr codeName="Hoja8">
    <tabColor theme="4"/>
  </sheetPr>
  <dimension ref="A40:T40"/>
  <sheetViews>
    <sheetView showGridLines="0" showRowColHeaders="0" topLeftCell="A40" zoomScale="70" zoomScaleNormal="70" workbookViewId="0">
      <selection sqref="A1:XFD39"/>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63E15750-90B7-4E8A-AB3D-5CCEE8885DB4}"/>
  </hyperlinks>
  <pageMargins left="0.7" right="0.7" top="0.75" bottom="0.75" header="0.3" footer="0.3"/>
  <pageSetup orientation="portrait" r:id="rId1"/>
  <headerFooter>
    <oddFooter>&amp;C&amp;1#&amp;"Calibri"&amp;10&amp;K000000Uso Interno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6391-4708-4B93-97FE-E4D24E71C02F}">
  <sheetPr codeName="Hoja11">
    <tabColor rgb="FF92D050"/>
  </sheetPr>
  <dimension ref="A1:AB64"/>
  <sheetViews>
    <sheetView showGridLines="0" showRowColHeaders="0" zoomScale="71" zoomScaleNormal="71" workbookViewId="0">
      <pane xSplit="2" ySplit="6" topLeftCell="O7" activePane="bottomRight" state="frozen"/>
      <selection pane="topRight" activeCell="C1" sqref="C1"/>
      <selection pane="bottomLeft" activeCell="A7" sqref="A7"/>
      <selection pane="bottomRight"/>
    </sheetView>
  </sheetViews>
  <sheetFormatPr baseColWidth="10" defaultColWidth="0" defaultRowHeight="13.8" zeroHeight="1" x14ac:dyDescent="0.25"/>
  <cols>
    <col min="1" max="1" width="13.59765625" customWidth="1"/>
    <col min="2" max="2" width="32.8984375" customWidth="1"/>
    <col min="3" max="28" width="11.19921875" customWidth="1"/>
    <col min="29" max="16384" width="11.19921875" hidden="1"/>
  </cols>
  <sheetData>
    <row r="1" spans="2:27" ht="21" x14ac:dyDescent="0.25">
      <c r="B1" s="279" t="s">
        <v>56</v>
      </c>
      <c r="C1" s="279"/>
      <c r="D1" s="279"/>
      <c r="E1" s="279"/>
      <c r="F1" s="279"/>
      <c r="G1" s="279"/>
      <c r="H1" s="279"/>
      <c r="I1" s="279"/>
      <c r="J1" s="279"/>
      <c r="K1" s="279"/>
      <c r="L1" s="279"/>
      <c r="M1" s="279"/>
      <c r="N1" s="279"/>
      <c r="O1" s="279"/>
      <c r="P1" s="279"/>
      <c r="Q1" s="279"/>
      <c r="R1" s="279"/>
      <c r="S1" s="279"/>
      <c r="T1" s="279"/>
      <c r="U1" s="279"/>
      <c r="V1" s="279"/>
    </row>
    <row r="2" spans="2:27" ht="20.25" customHeight="1" x14ac:dyDescent="0.25">
      <c r="B2" s="279" t="s">
        <v>214</v>
      </c>
      <c r="C2" s="279"/>
      <c r="D2" s="279"/>
      <c r="E2" s="279"/>
      <c r="F2" s="279"/>
      <c r="G2" s="279"/>
      <c r="H2" s="279"/>
      <c r="I2" s="279"/>
      <c r="J2" s="279"/>
      <c r="K2" s="279"/>
      <c r="L2" s="279"/>
      <c r="M2" s="279"/>
      <c r="N2" s="279"/>
      <c r="O2" s="279"/>
      <c r="P2" s="279"/>
      <c r="Q2" s="279"/>
      <c r="R2" s="279"/>
      <c r="S2" s="279"/>
      <c r="T2" s="279"/>
      <c r="U2" s="279"/>
      <c r="V2" s="279"/>
    </row>
    <row r="3" spans="2:27" ht="17.399999999999999" x14ac:dyDescent="0.25">
      <c r="B3" s="280" t="s">
        <v>261</v>
      </c>
      <c r="C3" s="280"/>
      <c r="D3" s="280"/>
      <c r="E3" s="280"/>
      <c r="F3" s="280"/>
      <c r="G3" s="280"/>
      <c r="H3" s="280"/>
      <c r="I3" s="280"/>
      <c r="J3" s="280"/>
      <c r="K3" s="280"/>
      <c r="L3" s="280"/>
      <c r="M3" s="280"/>
      <c r="N3" s="280"/>
      <c r="O3" s="280"/>
      <c r="P3" s="280"/>
      <c r="Q3" s="280"/>
      <c r="R3" s="280"/>
      <c r="S3" s="280"/>
      <c r="T3" s="280"/>
      <c r="U3" s="280"/>
      <c r="V3" s="280"/>
    </row>
    <row r="4" spans="2:27" x14ac:dyDescent="0.25">
      <c r="B4" s="90"/>
      <c r="C4" s="90"/>
      <c r="D4" s="90"/>
      <c r="E4" s="90"/>
      <c r="F4" s="90"/>
      <c r="G4" s="90"/>
      <c r="H4" s="90"/>
      <c r="I4" s="90"/>
      <c r="J4" s="90"/>
      <c r="K4" s="90"/>
      <c r="L4" s="90"/>
      <c r="M4" s="90"/>
      <c r="N4" s="90"/>
      <c r="O4" s="90"/>
      <c r="P4" s="90"/>
      <c r="Q4" s="90"/>
      <c r="R4" s="19"/>
      <c r="S4" s="19"/>
      <c r="T4" s="19"/>
      <c r="U4" s="19"/>
      <c r="V4" s="19"/>
    </row>
    <row r="5" spans="2:27" x14ac:dyDescent="0.25">
      <c r="B5" s="89"/>
      <c r="C5" s="89"/>
      <c r="D5" s="89"/>
      <c r="E5" s="89"/>
      <c r="F5" s="89"/>
      <c r="G5" s="89"/>
      <c r="H5" s="89"/>
      <c r="I5" s="89"/>
      <c r="J5" s="89"/>
      <c r="K5" s="89"/>
      <c r="L5" s="89"/>
      <c r="M5" s="89"/>
      <c r="N5" s="89"/>
      <c r="O5" s="89"/>
      <c r="P5" s="19"/>
      <c r="Q5" s="19"/>
      <c r="R5" s="19"/>
      <c r="S5" s="19"/>
      <c r="T5" s="19"/>
      <c r="U5" s="19"/>
      <c r="V5" s="19"/>
    </row>
    <row r="6" spans="2:27" ht="32.4" customHeight="1" x14ac:dyDescent="0.25">
      <c r="B6" s="172" t="s">
        <v>22</v>
      </c>
      <c r="C6" s="170">
        <v>2000</v>
      </c>
      <c r="D6" s="170">
        <v>2001</v>
      </c>
      <c r="E6" s="170">
        <v>2002</v>
      </c>
      <c r="F6" s="170">
        <v>2003</v>
      </c>
      <c r="G6" s="170">
        <v>2004</v>
      </c>
      <c r="H6" s="170">
        <v>2005</v>
      </c>
      <c r="I6" s="170">
        <v>2006</v>
      </c>
      <c r="J6" s="170">
        <v>2007</v>
      </c>
      <c r="K6" s="170">
        <v>2008</v>
      </c>
      <c r="L6" s="170">
        <v>2009</v>
      </c>
      <c r="M6" s="170">
        <v>2010</v>
      </c>
      <c r="N6" s="170">
        <v>2011</v>
      </c>
      <c r="O6" s="170">
        <v>2012</v>
      </c>
      <c r="P6" s="170">
        <v>2013</v>
      </c>
      <c r="Q6" s="170">
        <v>2014</v>
      </c>
      <c r="R6" s="170">
        <v>2015</v>
      </c>
      <c r="S6" s="170">
        <v>2016</v>
      </c>
      <c r="T6" s="170">
        <v>2017</v>
      </c>
      <c r="U6" s="170">
        <v>2018</v>
      </c>
      <c r="V6" s="170">
        <v>2019</v>
      </c>
      <c r="W6" s="170">
        <v>2020</v>
      </c>
      <c r="X6" s="170">
        <v>2021</v>
      </c>
      <c r="Y6" s="170">
        <v>2022</v>
      </c>
      <c r="Z6" s="170">
        <v>2023</v>
      </c>
      <c r="AA6" s="170">
        <v>2024</v>
      </c>
    </row>
    <row r="7" spans="2:27" x14ac:dyDescent="0.25">
      <c r="B7" s="173" t="s">
        <v>23</v>
      </c>
      <c r="C7" s="189" t="s">
        <v>88</v>
      </c>
      <c r="D7" s="189">
        <v>0.17243230821550384</v>
      </c>
      <c r="E7" s="189">
        <v>0.26456934878343202</v>
      </c>
      <c r="F7" s="189">
        <v>0.34171567545657217</v>
      </c>
      <c r="G7" s="189">
        <v>0.33060922311195196</v>
      </c>
      <c r="H7" s="189">
        <v>0.33298035859587183</v>
      </c>
      <c r="I7" s="189">
        <v>0.36525356135390197</v>
      </c>
      <c r="J7" s="189">
        <v>0.36723875571139597</v>
      </c>
      <c r="K7" s="189">
        <v>0.35711128382600388</v>
      </c>
      <c r="L7" s="189">
        <v>0.43946558022419824</v>
      </c>
      <c r="M7" s="189">
        <v>0.47870986170471441</v>
      </c>
      <c r="N7" s="189">
        <v>0.47350517098941691</v>
      </c>
      <c r="O7" s="189">
        <v>0.48902026119202452</v>
      </c>
      <c r="P7" s="189">
        <v>0.51983692490565814</v>
      </c>
      <c r="Q7" s="189">
        <v>0.52920605053855474</v>
      </c>
      <c r="R7" s="189">
        <v>0.52898981124974098</v>
      </c>
      <c r="S7" s="189">
        <v>0.51939562812340967</v>
      </c>
      <c r="T7" s="189">
        <v>0.51631627585639905</v>
      </c>
      <c r="U7" s="189">
        <v>0.50206431609503033</v>
      </c>
      <c r="V7" s="189">
        <v>0.45347415709385819</v>
      </c>
      <c r="W7" s="189">
        <v>0.28863618236930744</v>
      </c>
      <c r="X7" s="189">
        <v>0.13148793337936115</v>
      </c>
      <c r="Y7" s="189">
        <v>0.10074446340281232</v>
      </c>
      <c r="Z7" s="189">
        <v>7.9370045420084523E-2</v>
      </c>
      <c r="AA7" s="189">
        <v>6.6283120152967195E-2</v>
      </c>
    </row>
    <row r="8" spans="2:27" x14ac:dyDescent="0.25">
      <c r="B8" s="23" t="s">
        <v>16</v>
      </c>
      <c r="C8" s="190" t="s">
        <v>88</v>
      </c>
      <c r="D8" s="190">
        <v>0.17889413942123122</v>
      </c>
      <c r="E8" s="190">
        <v>0.27588861664669612</v>
      </c>
      <c r="F8" s="190">
        <v>0.35742633351634262</v>
      </c>
      <c r="G8" s="190">
        <v>0.34897788222895726</v>
      </c>
      <c r="H8" s="190">
        <v>0.35538257528676187</v>
      </c>
      <c r="I8" s="190">
        <v>0.39274234474740616</v>
      </c>
      <c r="J8" s="190">
        <v>0.39734823165395206</v>
      </c>
      <c r="K8" s="190">
        <v>0.38579289422458962</v>
      </c>
      <c r="L8" s="190">
        <v>0.47172130899006204</v>
      </c>
      <c r="M8" s="190">
        <v>0.51291343695043767</v>
      </c>
      <c r="N8" s="190">
        <v>0.50502788588538083</v>
      </c>
      <c r="O8" s="190">
        <v>0.51883539958621117</v>
      </c>
      <c r="P8" s="190">
        <v>0.54922538711361968</v>
      </c>
      <c r="Q8" s="190">
        <v>0.55771324892422047</v>
      </c>
      <c r="R8" s="190">
        <v>0.55568527491517072</v>
      </c>
      <c r="S8" s="190">
        <v>0.54395966634375137</v>
      </c>
      <c r="T8" s="190">
        <v>0.53932687547260938</v>
      </c>
      <c r="U8" s="190">
        <v>0.52334743820426577</v>
      </c>
      <c r="V8" s="190">
        <v>0.46883769802834363</v>
      </c>
      <c r="W8" s="190">
        <v>0.28794874071793103</v>
      </c>
      <c r="X8" s="190">
        <v>0.1264377126326135</v>
      </c>
      <c r="Y8" s="190">
        <v>9.6257418681141529E-2</v>
      </c>
      <c r="Z8" s="231">
        <v>7.4079128815034187E-2</v>
      </c>
      <c r="AA8" s="231">
        <v>6.1932825547815623E-2</v>
      </c>
    </row>
    <row r="9" spans="2:27" x14ac:dyDescent="0.25">
      <c r="B9" s="23" t="s">
        <v>17</v>
      </c>
      <c r="C9" s="190" t="s">
        <v>88</v>
      </c>
      <c r="D9" s="190">
        <v>1.0433091403723236E-4</v>
      </c>
      <c r="E9" s="190">
        <v>2.0791030558271291E-3</v>
      </c>
      <c r="F9" s="190">
        <v>1.359179918517545E-2</v>
      </c>
      <c r="G9" s="190">
        <v>2.4633380639057324E-2</v>
      </c>
      <c r="H9" s="190">
        <v>3.6364875548649166E-2</v>
      </c>
      <c r="I9" s="190">
        <v>5.0544152430713828E-2</v>
      </c>
      <c r="J9" s="190">
        <v>7.5051972602858633E-2</v>
      </c>
      <c r="K9" s="190">
        <v>0.11105330864828156</v>
      </c>
      <c r="L9" s="190">
        <v>0.16027537515105544</v>
      </c>
      <c r="M9" s="190">
        <v>0.19053579180188931</v>
      </c>
      <c r="N9" s="190">
        <v>0.21425860269511832</v>
      </c>
      <c r="O9" s="190">
        <v>0.24703299574880613</v>
      </c>
      <c r="P9" s="190">
        <v>0.26470973382191554</v>
      </c>
      <c r="Q9" s="190">
        <v>0.28518765490710579</v>
      </c>
      <c r="R9" s="190">
        <v>0.30088289594710171</v>
      </c>
      <c r="S9" s="190">
        <v>0.310495283614666</v>
      </c>
      <c r="T9" s="190">
        <v>0.32297917716631397</v>
      </c>
      <c r="U9" s="190">
        <v>0.3181041561999996</v>
      </c>
      <c r="V9" s="190">
        <v>0.31131673081013894</v>
      </c>
      <c r="W9" s="190">
        <v>0.30027304442722347</v>
      </c>
      <c r="X9" s="190">
        <v>0.28867043284295818</v>
      </c>
      <c r="Y9" s="190">
        <v>0.27974365301379556</v>
      </c>
      <c r="Z9" s="190">
        <v>5.2909143466771972E-3</v>
      </c>
      <c r="AA9" s="190">
        <v>4.3502946051515766E-3</v>
      </c>
    </row>
    <row r="10" spans="2:27" x14ac:dyDescent="0.25">
      <c r="B10" s="32" t="s">
        <v>18</v>
      </c>
      <c r="C10" s="190" t="s">
        <v>88</v>
      </c>
      <c r="D10" s="190" t="s">
        <v>88</v>
      </c>
      <c r="E10" s="190" t="s">
        <v>88</v>
      </c>
      <c r="F10" s="190" t="s">
        <v>88</v>
      </c>
      <c r="G10" s="190" t="s">
        <v>88</v>
      </c>
      <c r="H10" s="190" t="s">
        <v>88</v>
      </c>
      <c r="I10" s="190" t="s">
        <v>88</v>
      </c>
      <c r="J10" s="190" t="s">
        <v>88</v>
      </c>
      <c r="K10" s="190" t="s">
        <v>88</v>
      </c>
      <c r="L10" s="190" t="s">
        <v>88</v>
      </c>
      <c r="M10" s="190" t="s">
        <v>88</v>
      </c>
      <c r="N10" s="190" t="s">
        <v>88</v>
      </c>
      <c r="O10" s="190" t="s">
        <v>88</v>
      </c>
      <c r="P10" s="190" t="s">
        <v>88</v>
      </c>
      <c r="Q10" s="190" t="s">
        <v>88</v>
      </c>
      <c r="R10" s="190" t="s">
        <v>88</v>
      </c>
      <c r="S10" s="190" t="s">
        <v>88</v>
      </c>
      <c r="T10" s="190" t="s">
        <v>88</v>
      </c>
      <c r="U10" s="190" t="s">
        <v>88</v>
      </c>
      <c r="V10" s="190" t="s">
        <v>88</v>
      </c>
      <c r="W10" s="190">
        <v>3.5842293906810036E-3</v>
      </c>
      <c r="X10" s="190">
        <v>0</v>
      </c>
      <c r="Y10" s="190">
        <v>1.30718954248366E-3</v>
      </c>
      <c r="Z10" s="190">
        <v>2.2583731454030832E-9</v>
      </c>
      <c r="AA10" s="190">
        <v>0</v>
      </c>
    </row>
    <row r="11" spans="2:27" x14ac:dyDescent="0.25">
      <c r="B11" s="174" t="s">
        <v>24</v>
      </c>
      <c r="C11" s="191">
        <v>0.99972633259598931</v>
      </c>
      <c r="D11" s="191">
        <v>0.82536152798667006</v>
      </c>
      <c r="E11" s="191">
        <v>0.73187613019862219</v>
      </c>
      <c r="F11" s="191">
        <v>0.65362758123719233</v>
      </c>
      <c r="G11" s="191">
        <v>0.66378469407630691</v>
      </c>
      <c r="H11" s="191">
        <v>0.65830932928567409</v>
      </c>
      <c r="I11" s="191">
        <v>0.6082081089475686</v>
      </c>
      <c r="J11" s="191">
        <v>0.57609198635317893</v>
      </c>
      <c r="K11" s="191">
        <v>0.55663525913715339</v>
      </c>
      <c r="L11" s="191">
        <v>0.4405210383729648</v>
      </c>
      <c r="M11" s="191">
        <v>0.35660216139667572</v>
      </c>
      <c r="N11" s="191">
        <v>0.28650924106609976</v>
      </c>
      <c r="O11" s="191">
        <v>0.2282751679143718</v>
      </c>
      <c r="P11" s="191">
        <v>0.17907167862235104</v>
      </c>
      <c r="Q11" s="191">
        <v>0.14867752471274859</v>
      </c>
      <c r="R11" s="191">
        <v>0.12567260997354887</v>
      </c>
      <c r="S11" s="191">
        <v>9.5485069420914365E-2</v>
      </c>
      <c r="T11" s="191">
        <v>6.5786173252341207E-2</v>
      </c>
      <c r="U11" s="191">
        <v>3.298370701515211E-2</v>
      </c>
      <c r="V11" s="191">
        <v>2.0954229534638127E-2</v>
      </c>
      <c r="W11" s="191">
        <v>7.7941053930109866E-3</v>
      </c>
      <c r="X11" s="191">
        <v>2.4280098051724171E-3</v>
      </c>
      <c r="Y11" s="191">
        <v>1.2095416675846724E-3</v>
      </c>
      <c r="Z11" s="191">
        <v>7.9108552910324599E-4</v>
      </c>
      <c r="AA11" s="191">
        <v>4.8021622156464147E-4</v>
      </c>
    </row>
    <row r="12" spans="2:27" x14ac:dyDescent="0.25">
      <c r="B12" s="28" t="s">
        <v>16</v>
      </c>
      <c r="C12" s="192">
        <v>0.99975244997846535</v>
      </c>
      <c r="D12" s="192">
        <v>0.81945007171369788</v>
      </c>
      <c r="E12" s="192">
        <v>0.72132926557779553</v>
      </c>
      <c r="F12" s="192">
        <v>0.63873217035910201</v>
      </c>
      <c r="G12" s="192">
        <v>0.64640223567749744</v>
      </c>
      <c r="H12" s="192">
        <v>0.63717297872073198</v>
      </c>
      <c r="I12" s="192">
        <v>0.58165301241540068</v>
      </c>
      <c r="J12" s="192">
        <v>0.54949673252140785</v>
      </c>
      <c r="K12" s="192">
        <v>0.53326365313170931</v>
      </c>
      <c r="L12" s="192">
        <v>0.41715726549300575</v>
      </c>
      <c r="M12" s="192">
        <v>0.33435182822163101</v>
      </c>
      <c r="N12" s="192">
        <v>0.26858884389674043</v>
      </c>
      <c r="O12" s="192">
        <v>0.21392656741650878</v>
      </c>
      <c r="P12" s="192">
        <v>0.16775129910578296</v>
      </c>
      <c r="Q12" s="192">
        <v>0.1398761358252624</v>
      </c>
      <c r="R12" s="192">
        <v>0.11925415270963476</v>
      </c>
      <c r="S12" s="192">
        <v>9.1111934651569623E-2</v>
      </c>
      <c r="T12" s="192">
        <v>6.2935641672030487E-2</v>
      </c>
      <c r="U12" s="192">
        <v>3.0237725960576112E-2</v>
      </c>
      <c r="V12" s="192">
        <v>1.908132603747837E-2</v>
      </c>
      <c r="W12" s="192">
        <v>7.0290742318220491E-3</v>
      </c>
      <c r="X12" s="192">
        <v>2.1141970373211058E-3</v>
      </c>
      <c r="Y12" s="192">
        <v>1.0217344954012953E-3</v>
      </c>
      <c r="Z12" s="192">
        <v>6.4860250898662007E-4</v>
      </c>
      <c r="AA12" s="192">
        <v>3.9645032438051487E-4</v>
      </c>
    </row>
    <row r="13" spans="2:27" x14ac:dyDescent="0.25">
      <c r="B13" s="28" t="s">
        <v>17</v>
      </c>
      <c r="C13" s="192">
        <v>0.99897769773511069</v>
      </c>
      <c r="D13" s="192">
        <v>0.98301177758223934</v>
      </c>
      <c r="E13" s="192">
        <v>0.97645458875435565</v>
      </c>
      <c r="F13" s="192">
        <v>0.96472466815613089</v>
      </c>
      <c r="G13" s="192">
        <v>0.95333290328129705</v>
      </c>
      <c r="H13" s="192">
        <v>0.93816417218723591</v>
      </c>
      <c r="I13" s="192">
        <v>0.91222806552053359</v>
      </c>
      <c r="J13" s="192">
        <v>0.83417624121983869</v>
      </c>
      <c r="K13" s="192">
        <v>0.75714099079960029</v>
      </c>
      <c r="L13" s="192">
        <v>0.64276159629910568</v>
      </c>
      <c r="M13" s="192">
        <v>0.5440891332658081</v>
      </c>
      <c r="N13" s="192">
        <v>0.43391839004072036</v>
      </c>
      <c r="O13" s="192">
        <v>0.34474552922967983</v>
      </c>
      <c r="P13" s="192">
        <v>0.27736128420230277</v>
      </c>
      <c r="Q13" s="192">
        <v>0.22402953335060313</v>
      </c>
      <c r="R13" s="192">
        <v>0.18052887336784951</v>
      </c>
      <c r="S13" s="192">
        <v>0.13268831437853351</v>
      </c>
      <c r="T13" s="192">
        <v>8.9747086055443487E-2</v>
      </c>
      <c r="U13" s="192">
        <v>5.6726813432037788E-2</v>
      </c>
      <c r="V13" s="192">
        <v>3.8290785193058417E-2</v>
      </c>
      <c r="W13" s="192">
        <v>2.071306462801234E-2</v>
      </c>
      <c r="X13" s="192">
        <v>1.2194480829034012E-2</v>
      </c>
      <c r="Y13" s="192">
        <v>8.7013448082244559E-3</v>
      </c>
      <c r="Z13" s="192">
        <v>1.4248302011662592E-4</v>
      </c>
      <c r="AA13" s="192">
        <v>8.3765897184126588E-5</v>
      </c>
    </row>
    <row r="14" spans="2:27" x14ac:dyDescent="0.25">
      <c r="B14" s="176" t="s">
        <v>142</v>
      </c>
      <c r="C14" s="189">
        <v>2.7366740401064997E-4</v>
      </c>
      <c r="D14" s="189">
        <v>2.2049543172055022E-3</v>
      </c>
      <c r="E14" s="189">
        <v>3.4246568687998371E-3</v>
      </c>
      <c r="F14" s="189">
        <v>4.1141261512824554E-3</v>
      </c>
      <c r="G14" s="189">
        <v>4.779284235619876E-3</v>
      </c>
      <c r="H14" s="189">
        <v>6.4697499862960122E-3</v>
      </c>
      <c r="I14" s="189">
        <v>9.3187406808494366E-3</v>
      </c>
      <c r="J14" s="189">
        <v>3.0326938338442019E-2</v>
      </c>
      <c r="K14" s="189">
        <v>5.48340090900786E-2</v>
      </c>
      <c r="L14" s="189">
        <v>8.2438760667039035E-2</v>
      </c>
      <c r="M14" s="189">
        <v>0.11473648400636088</v>
      </c>
      <c r="N14" s="189">
        <v>0.18816226283591472</v>
      </c>
      <c r="O14" s="189">
        <v>0.22879132394308882</v>
      </c>
      <c r="P14" s="189">
        <v>0.24498304666382537</v>
      </c>
      <c r="Q14" s="189">
        <v>0.25508715928838493</v>
      </c>
      <c r="R14" s="189">
        <v>0.26260170855034437</v>
      </c>
      <c r="S14" s="189">
        <v>0.28170633670970513</v>
      </c>
      <c r="T14" s="189">
        <v>0.28872530512721761</v>
      </c>
      <c r="U14" s="189">
        <v>0.29763224969820889</v>
      </c>
      <c r="V14" s="189">
        <v>0.28752947182966415</v>
      </c>
      <c r="W14" s="189">
        <v>0.18279376461832139</v>
      </c>
      <c r="X14" s="189">
        <v>8.6353526142845208E-2</v>
      </c>
      <c r="Y14" s="189">
        <v>6.0496359961757923E-2</v>
      </c>
      <c r="Z14" s="189">
        <v>4.8980441409058446E-2</v>
      </c>
      <c r="AA14" s="189">
        <v>4.3865539020560791E-2</v>
      </c>
    </row>
    <row r="15" spans="2:27" x14ac:dyDescent="0.25">
      <c r="B15" s="32" t="s">
        <v>16</v>
      </c>
      <c r="C15" s="190">
        <v>2.4755002153466118E-4</v>
      </c>
      <c r="D15" s="190">
        <v>1.6545340322112643E-3</v>
      </c>
      <c r="E15" s="190">
        <v>2.6466535436395827E-3</v>
      </c>
      <c r="F15" s="190">
        <v>3.2729612424076053E-3</v>
      </c>
      <c r="G15" s="190">
        <v>3.7471272572978977E-3</v>
      </c>
      <c r="H15" s="190">
        <v>5.0472914184858664E-3</v>
      </c>
      <c r="I15" s="190">
        <v>6.944236274648203E-3</v>
      </c>
      <c r="J15" s="190">
        <v>2.4249916206210798E-2</v>
      </c>
      <c r="K15" s="190">
        <v>4.6107124632554924E-2</v>
      </c>
      <c r="L15" s="190">
        <v>6.9611510237151439E-2</v>
      </c>
      <c r="M15" s="190">
        <v>9.7659222012443106E-2</v>
      </c>
      <c r="N15" s="190">
        <v>0.16938602429179994</v>
      </c>
      <c r="O15" s="190">
        <v>0.20878707255523357</v>
      </c>
      <c r="P15" s="190">
        <v>0.22415021485470596</v>
      </c>
      <c r="Q15" s="190">
        <v>0.23364299057413121</v>
      </c>
      <c r="R15" s="190">
        <v>0.24135849451443181</v>
      </c>
      <c r="S15" s="190">
        <v>0.26132508544166255</v>
      </c>
      <c r="T15" s="190">
        <v>0.26821141592414982</v>
      </c>
      <c r="U15" s="190">
        <v>0.27738045164448166</v>
      </c>
      <c r="V15" s="190">
        <v>0.26866681749628546</v>
      </c>
      <c r="W15" s="190">
        <v>0.1666333067119749</v>
      </c>
      <c r="X15" s="190">
        <v>7.5024034152332192E-2</v>
      </c>
      <c r="Y15" s="190">
        <v>5.1421389597480362E-2</v>
      </c>
      <c r="Z15" s="190">
        <v>4.0470182268011974E-2</v>
      </c>
      <c r="AA15" s="190">
        <v>3.644388913465911E-2</v>
      </c>
    </row>
    <row r="16" spans="2:27" x14ac:dyDescent="0.25">
      <c r="B16" s="32" t="s">
        <v>17</v>
      </c>
      <c r="C16" s="190">
        <v>1.0223022648893176E-3</v>
      </c>
      <c r="D16" s="190">
        <v>1.6883891503723433E-2</v>
      </c>
      <c r="E16" s="190">
        <v>2.1466308189817252E-2</v>
      </c>
      <c r="F16" s="190">
        <v>2.1682218425548693E-2</v>
      </c>
      <c r="G16" s="190">
        <v>2.1972433664473403E-2</v>
      </c>
      <c r="H16" s="190">
        <v>2.5303744899721019E-2</v>
      </c>
      <c r="I16" s="190">
        <v>3.650360613901607E-2</v>
      </c>
      <c r="J16" s="190">
        <v>8.9299254930189614E-2</v>
      </c>
      <c r="K16" s="190">
        <v>0.12969950696591603</v>
      </c>
      <c r="L16" s="190">
        <v>0.19345075520510371</v>
      </c>
      <c r="M16" s="190">
        <v>0.25859551026314159</v>
      </c>
      <c r="N16" s="190">
        <v>0.34255200659054008</v>
      </c>
      <c r="O16" s="190">
        <v>0.39113806338803453</v>
      </c>
      <c r="P16" s="190">
        <v>0.42582169230483063</v>
      </c>
      <c r="Q16" s="190">
        <v>0.43863224392330757</v>
      </c>
      <c r="R16" s="190">
        <v>0.44410538981631997</v>
      </c>
      <c r="S16" s="190">
        <v>0.45501599074406218</v>
      </c>
      <c r="T16" s="190">
        <v>0.46106452275566001</v>
      </c>
      <c r="U16" s="190">
        <v>0.47266217533155375</v>
      </c>
      <c r="V16" s="190">
        <v>0.4620580652702484</v>
      </c>
      <c r="W16" s="190">
        <v>0.45560379606490953</v>
      </c>
      <c r="X16" s="190">
        <v>0.43885294982490847</v>
      </c>
      <c r="Y16" s="190">
        <v>0.42242047855130338</v>
      </c>
      <c r="Z16" s="190">
        <v>8.5085811697994396E-3</v>
      </c>
      <c r="AA16" s="190">
        <v>7.4201835166178122E-3</v>
      </c>
    </row>
    <row r="17" spans="2:27" x14ac:dyDescent="0.25">
      <c r="B17" s="32" t="s">
        <v>18</v>
      </c>
      <c r="C17" s="190" t="s">
        <v>88</v>
      </c>
      <c r="D17" s="190" t="s">
        <v>88</v>
      </c>
      <c r="E17" s="190" t="s">
        <v>88</v>
      </c>
      <c r="F17" s="190" t="s">
        <v>88</v>
      </c>
      <c r="G17" s="190" t="s">
        <v>88</v>
      </c>
      <c r="H17" s="190" t="s">
        <v>88</v>
      </c>
      <c r="I17" s="190" t="s">
        <v>88</v>
      </c>
      <c r="J17" s="190" t="s">
        <v>88</v>
      </c>
      <c r="K17" s="190">
        <v>1</v>
      </c>
      <c r="L17" s="190">
        <v>1</v>
      </c>
      <c r="M17" s="190">
        <v>1</v>
      </c>
      <c r="N17" s="190">
        <v>1</v>
      </c>
      <c r="O17" s="190">
        <v>1</v>
      </c>
      <c r="P17" s="190">
        <v>1</v>
      </c>
      <c r="Q17" s="190">
        <v>1</v>
      </c>
      <c r="R17" s="190">
        <v>1</v>
      </c>
      <c r="S17" s="190">
        <v>0.9925373134328358</v>
      </c>
      <c r="T17" s="190">
        <v>1</v>
      </c>
      <c r="U17" s="190">
        <v>0.9642857142857143</v>
      </c>
      <c r="V17" s="190">
        <v>0.9098360655737705</v>
      </c>
      <c r="W17" s="190">
        <v>0.89784946236559138</v>
      </c>
      <c r="X17" s="190">
        <v>0.92067988668555245</v>
      </c>
      <c r="Y17" s="190">
        <v>0.88366013071895422</v>
      </c>
      <c r="Z17" s="190">
        <v>1.6779712470344906E-6</v>
      </c>
      <c r="AA17" s="190">
        <v>1.4663692838686771E-6</v>
      </c>
    </row>
    <row r="18" spans="2:27" x14ac:dyDescent="0.25">
      <c r="B18" s="175" t="s">
        <v>102</v>
      </c>
      <c r="C18" s="191" t="s">
        <v>88</v>
      </c>
      <c r="D18" s="191" t="s">
        <v>88</v>
      </c>
      <c r="E18" s="191" t="s">
        <v>88</v>
      </c>
      <c r="F18" s="191" t="s">
        <v>88</v>
      </c>
      <c r="G18" s="191" t="s">
        <v>88</v>
      </c>
      <c r="H18" s="191">
        <v>1.3014161978647815E-3</v>
      </c>
      <c r="I18" s="191">
        <v>1.5961460046556662E-2</v>
      </c>
      <c r="J18" s="191">
        <v>2.4256117520998575E-2</v>
      </c>
      <c r="K18" s="191">
        <v>2.8453478207420922E-2</v>
      </c>
      <c r="L18" s="191">
        <v>3.3768567443166371E-2</v>
      </c>
      <c r="M18" s="191">
        <v>4.4446765402411624E-2</v>
      </c>
      <c r="N18" s="191">
        <v>4.6225584272322137E-2</v>
      </c>
      <c r="O18" s="191">
        <v>4.7322117146496263E-2</v>
      </c>
      <c r="P18" s="191">
        <v>4.8716538467036018E-2</v>
      </c>
      <c r="Q18" s="191">
        <v>5.8762412693389117E-2</v>
      </c>
      <c r="R18" s="191">
        <v>7.3256621866841912E-2</v>
      </c>
      <c r="S18" s="191">
        <v>9.0710685731673443E-2</v>
      </c>
      <c r="T18" s="191">
        <v>0.10993917061216406</v>
      </c>
      <c r="U18" s="191">
        <v>0.13459172339471709</v>
      </c>
      <c r="V18" s="191">
        <v>0.16422289912384772</v>
      </c>
      <c r="W18" s="191">
        <v>0.1396312931450169</v>
      </c>
      <c r="X18" s="191">
        <v>9.7564249746172282E-2</v>
      </c>
      <c r="Y18" s="191">
        <v>9.0021307874344494E-2</v>
      </c>
      <c r="Z18" s="191">
        <v>8.6896143936707804E-2</v>
      </c>
      <c r="AA18" s="191">
        <v>9.0791826345034715E-2</v>
      </c>
    </row>
    <row r="19" spans="2:27" x14ac:dyDescent="0.25">
      <c r="B19" s="28" t="s">
        <v>16</v>
      </c>
      <c r="C19" s="191" t="s">
        <v>88</v>
      </c>
      <c r="D19" s="191" t="s">
        <v>88</v>
      </c>
      <c r="E19" s="191" t="s">
        <v>88</v>
      </c>
      <c r="F19" s="191" t="s">
        <v>88</v>
      </c>
      <c r="G19" s="191" t="s">
        <v>88</v>
      </c>
      <c r="H19" s="192">
        <v>1.3996384810604061E-3</v>
      </c>
      <c r="I19" s="192">
        <v>1.7355638629793609E-2</v>
      </c>
      <c r="J19" s="192">
        <v>2.6755296195551129E-2</v>
      </c>
      <c r="K19" s="192">
        <v>3.1768560756738791E-2</v>
      </c>
      <c r="L19" s="192">
        <v>3.7659717148782211E-2</v>
      </c>
      <c r="M19" s="192">
        <v>4.9689560231129526E-2</v>
      </c>
      <c r="N19" s="192">
        <v>5.1420288863417436E-2</v>
      </c>
      <c r="O19" s="192">
        <v>5.1548866164713943E-2</v>
      </c>
      <c r="P19" s="192">
        <v>5.1101538779021606E-2</v>
      </c>
      <c r="Q19" s="192">
        <v>6.0068076550009834E-2</v>
      </c>
      <c r="R19" s="192">
        <v>7.3684768674826401E-2</v>
      </c>
      <c r="S19" s="192">
        <v>9.0017648172388623E-2</v>
      </c>
      <c r="T19" s="192">
        <v>0.10861714902489174</v>
      </c>
      <c r="U19" s="192">
        <v>0.13306478122101509</v>
      </c>
      <c r="V19" s="192">
        <v>0.16211549698637207</v>
      </c>
      <c r="W19" s="192">
        <v>0.13494485906733344</v>
      </c>
      <c r="X19" s="192">
        <v>9.2526063160562208E-2</v>
      </c>
      <c r="Y19" s="192">
        <v>8.5173451518956833E-2</v>
      </c>
      <c r="Z19" s="192">
        <v>8.0593923320399677E-2</v>
      </c>
      <c r="AA19" s="192">
        <v>8.40805660499504E-2</v>
      </c>
    </row>
    <row r="20" spans="2:27" x14ac:dyDescent="0.25">
      <c r="B20" s="28" t="s">
        <v>17</v>
      </c>
      <c r="C20" s="191" t="s">
        <v>88</v>
      </c>
      <c r="D20" s="191" t="s">
        <v>88</v>
      </c>
      <c r="E20" s="191" t="s">
        <v>88</v>
      </c>
      <c r="F20" s="191" t="s">
        <v>88</v>
      </c>
      <c r="G20" s="191" t="s">
        <v>88</v>
      </c>
      <c r="H20" s="192">
        <v>9.0873567605390624E-7</v>
      </c>
      <c r="I20" s="192">
        <v>0</v>
      </c>
      <c r="J20" s="192">
        <v>3.7200789400751085E-6</v>
      </c>
      <c r="K20" s="192">
        <v>1.3535192087915191E-5</v>
      </c>
      <c r="L20" s="192">
        <v>8.8253871201262089E-5</v>
      </c>
      <c r="M20" s="192">
        <v>2.7389048514790085E-4</v>
      </c>
      <c r="N20" s="192">
        <v>3.5020161135266674E-3</v>
      </c>
      <c r="O20" s="192">
        <v>1.3016105499936688E-2</v>
      </c>
      <c r="P20" s="192">
        <v>2.8012127750599879E-2</v>
      </c>
      <c r="Q20" s="192">
        <v>4.7587528568243831E-2</v>
      </c>
      <c r="R20" s="192">
        <v>6.9601260810787061E-2</v>
      </c>
      <c r="S20" s="192">
        <v>9.6611124303404794E-2</v>
      </c>
      <c r="T20" s="192">
        <v>0.12105820402892355</v>
      </c>
      <c r="U20" s="192">
        <v>0.14780124328872263</v>
      </c>
      <c r="V20" s="192">
        <v>0.1837345658173011</v>
      </c>
      <c r="W20" s="192">
        <v>0.21876968198269581</v>
      </c>
      <c r="X20" s="192">
        <v>0.25436035891541253</v>
      </c>
      <c r="Y20" s="192">
        <v>0.28340140045372486</v>
      </c>
      <c r="Z20" s="192">
        <v>6.302003812486176E-3</v>
      </c>
      <c r="AA20" s="192">
        <v>6.7110344240210174E-3</v>
      </c>
    </row>
    <row r="21" spans="2:27" x14ac:dyDescent="0.25">
      <c r="B21" s="28" t="s">
        <v>18</v>
      </c>
      <c r="C21" s="192" t="s">
        <v>88</v>
      </c>
      <c r="D21" s="192" t="s">
        <v>88</v>
      </c>
      <c r="E21" s="192" t="s">
        <v>88</v>
      </c>
      <c r="F21" s="192" t="s">
        <v>88</v>
      </c>
      <c r="G21" s="192" t="s">
        <v>88</v>
      </c>
      <c r="H21" s="192" t="s">
        <v>88</v>
      </c>
      <c r="I21" s="192" t="s">
        <v>88</v>
      </c>
      <c r="J21" s="192" t="s">
        <v>88</v>
      </c>
      <c r="K21" s="192" t="s">
        <v>88</v>
      </c>
      <c r="L21" s="192" t="s">
        <v>88</v>
      </c>
      <c r="M21" s="192" t="s">
        <v>88</v>
      </c>
      <c r="N21" s="192" t="s">
        <v>88</v>
      </c>
      <c r="O21" s="192" t="s">
        <v>88</v>
      </c>
      <c r="P21" s="192" t="s">
        <v>88</v>
      </c>
      <c r="Q21" s="192" t="s">
        <v>88</v>
      </c>
      <c r="R21" s="192" t="s">
        <v>88</v>
      </c>
      <c r="S21" s="192">
        <v>7.462686567164179E-3</v>
      </c>
      <c r="T21" s="192">
        <v>0</v>
      </c>
      <c r="U21" s="192">
        <v>3.5714285714285712E-2</v>
      </c>
      <c r="V21" s="192">
        <v>9.0163934426229511E-2</v>
      </c>
      <c r="W21" s="192">
        <v>9.8566308243727599E-2</v>
      </c>
      <c r="X21" s="192">
        <v>7.9320113314447591E-2</v>
      </c>
      <c r="Y21" s="192">
        <v>0.11503267973856209</v>
      </c>
      <c r="Z21" s="192">
        <v>2.1680382195869598E-7</v>
      </c>
      <c r="AA21" s="192">
        <v>2.2587106328539525E-7</v>
      </c>
    </row>
    <row r="22" spans="2:27" x14ac:dyDescent="0.25">
      <c r="B22" s="41" t="s">
        <v>106</v>
      </c>
      <c r="C22" s="189">
        <v>0</v>
      </c>
      <c r="D22" s="189">
        <v>1.2094806205631626E-6</v>
      </c>
      <c r="E22" s="189">
        <v>1.2986414914596347E-4</v>
      </c>
      <c r="F22" s="189">
        <v>5.4261715495304791E-4</v>
      </c>
      <c r="G22" s="189">
        <v>8.2679857612121194E-4</v>
      </c>
      <c r="H22" s="189">
        <v>9.3914593429322293E-4</v>
      </c>
      <c r="I22" s="189">
        <v>1.2581289711232713E-3</v>
      </c>
      <c r="J22" s="189">
        <v>2.0862020759845109E-3</v>
      </c>
      <c r="K22" s="189">
        <v>2.9659697393432465E-3</v>
      </c>
      <c r="L22" s="189">
        <v>3.8060532926315663E-3</v>
      </c>
      <c r="M22" s="189">
        <v>5.5047274898373565E-3</v>
      </c>
      <c r="N22" s="189">
        <v>5.5977408362464275E-3</v>
      </c>
      <c r="O22" s="189">
        <v>6.591129804018621E-3</v>
      </c>
      <c r="P22" s="189">
        <v>7.3918113411294648E-3</v>
      </c>
      <c r="Q22" s="189">
        <v>8.2668527669226156E-3</v>
      </c>
      <c r="R22" s="189">
        <v>8.6936087672960516E-3</v>
      </c>
      <c r="S22" s="189">
        <v>9.244614879687689E-3</v>
      </c>
      <c r="T22" s="189">
        <v>1.0638372730655375E-2</v>
      </c>
      <c r="U22" s="189">
        <v>1.3699994400216662E-2</v>
      </c>
      <c r="V22" s="189">
        <v>1.5315644067778912E-2</v>
      </c>
      <c r="W22" s="189">
        <v>6.9284971130298533E-3</v>
      </c>
      <c r="X22" s="189">
        <v>3.3423924908456779E-3</v>
      </c>
      <c r="Y22" s="189">
        <v>2.2768227103302373E-3</v>
      </c>
      <c r="Z22" s="189">
        <v>1.9589783591438511E-3</v>
      </c>
      <c r="AA22" s="189">
        <v>2.0885741507479716E-3</v>
      </c>
    </row>
    <row r="23" spans="2:27" x14ac:dyDescent="0.25">
      <c r="B23" s="32" t="s">
        <v>16</v>
      </c>
      <c r="C23" s="190">
        <v>0</v>
      </c>
      <c r="D23" s="190">
        <v>1.2548328595847197E-6</v>
      </c>
      <c r="E23" s="190">
        <v>1.3546423186882198E-4</v>
      </c>
      <c r="F23" s="190">
        <v>5.685348821477845E-4</v>
      </c>
      <c r="G23" s="190">
        <v>8.7275483624745366E-4</v>
      </c>
      <c r="H23" s="190">
        <v>9.975160929599344E-4</v>
      </c>
      <c r="I23" s="190">
        <v>1.3047679327513324E-3</v>
      </c>
      <c r="J23" s="190">
        <v>2.1498234228782154E-3</v>
      </c>
      <c r="K23" s="190">
        <v>3.0677672544073002E-3</v>
      </c>
      <c r="L23" s="190">
        <v>3.8501981309985666E-3</v>
      </c>
      <c r="M23" s="190">
        <v>5.3859525843587127E-3</v>
      </c>
      <c r="N23" s="190">
        <v>5.5769570626614381E-3</v>
      </c>
      <c r="O23" s="190">
        <v>6.9020942773325008E-3</v>
      </c>
      <c r="P23" s="190">
        <v>7.7715601468698377E-3</v>
      </c>
      <c r="Q23" s="190">
        <v>8.6995481263761141E-3</v>
      </c>
      <c r="R23" s="190">
        <v>9.1397315375565582E-3</v>
      </c>
      <c r="S23" s="190">
        <v>9.7214634766703591E-3</v>
      </c>
      <c r="T23" s="190">
        <v>1.1291429156813266E-2</v>
      </c>
      <c r="U23" s="190">
        <v>1.4740485910092539E-2</v>
      </c>
      <c r="V23" s="190">
        <v>1.6473563376806243E-2</v>
      </c>
      <c r="W23" s="190">
        <v>7.0640420246049071E-3</v>
      </c>
      <c r="X23" s="190">
        <v>3.2595217078899468E-3</v>
      </c>
      <c r="Y23" s="190">
        <v>2.1901830971027504E-3</v>
      </c>
      <c r="Z23" s="190">
        <v>1.8373130226815506E-3</v>
      </c>
      <c r="AA23" s="190">
        <v>1.9560236891491725E-3</v>
      </c>
    </row>
    <row r="24" spans="2:27" x14ac:dyDescent="0.25">
      <c r="B24" s="32" t="s">
        <v>17</v>
      </c>
      <c r="C24" s="190" t="s">
        <v>88</v>
      </c>
      <c r="D24" s="190" t="s">
        <v>88</v>
      </c>
      <c r="E24" s="190">
        <v>0</v>
      </c>
      <c r="F24" s="190">
        <v>1.314233144959916E-6</v>
      </c>
      <c r="G24" s="190">
        <v>6.1282415172235838E-5</v>
      </c>
      <c r="H24" s="190">
        <v>1.6629862871786482E-4</v>
      </c>
      <c r="I24" s="190">
        <v>7.2417590973653759E-4</v>
      </c>
      <c r="J24" s="190">
        <v>1.4688111681729885E-3</v>
      </c>
      <c r="K24" s="190">
        <v>2.0926583941141921E-3</v>
      </c>
      <c r="L24" s="190">
        <v>3.4240194735339329E-3</v>
      </c>
      <c r="M24" s="190">
        <v>6.5056741840130638E-3</v>
      </c>
      <c r="N24" s="190">
        <v>5.7689845600945693E-3</v>
      </c>
      <c r="O24" s="190">
        <v>4.0673061335428145E-3</v>
      </c>
      <c r="P24" s="190">
        <v>4.0951619203511841E-3</v>
      </c>
      <c r="Q24" s="190">
        <v>4.563039250739631E-3</v>
      </c>
      <c r="R24" s="190">
        <v>4.8815800579417572E-3</v>
      </c>
      <c r="S24" s="190">
        <v>5.1892869593334915E-3</v>
      </c>
      <c r="T24" s="190">
        <v>5.1510099936589926E-3</v>
      </c>
      <c r="U24" s="190">
        <v>4.705611747686236E-3</v>
      </c>
      <c r="V24" s="190">
        <v>4.5998529092531404E-3</v>
      </c>
      <c r="W24" s="190">
        <v>4.640412897158829E-3</v>
      </c>
      <c r="X24" s="190">
        <v>5.9217775876868606E-3</v>
      </c>
      <c r="Y24" s="190">
        <v>5.7331231729517542E-3</v>
      </c>
      <c r="Z24" s="190">
        <v>1.2166533646230029E-4</v>
      </c>
      <c r="AA24" s="190">
        <v>1.3255046159879917E-4</v>
      </c>
    </row>
    <row r="25" spans="2:27" x14ac:dyDescent="0.25">
      <c r="B25" s="177" t="s">
        <v>95</v>
      </c>
      <c r="C25" s="191" t="s">
        <v>88</v>
      </c>
      <c r="D25" s="191" t="s">
        <v>88</v>
      </c>
      <c r="E25" s="191" t="s">
        <v>88</v>
      </c>
      <c r="F25" s="191" t="s">
        <v>88</v>
      </c>
      <c r="G25" s="191" t="s">
        <v>88</v>
      </c>
      <c r="H25" s="191" t="s">
        <v>88</v>
      </c>
      <c r="I25" s="191" t="s">
        <v>88</v>
      </c>
      <c r="J25" s="191" t="s">
        <v>88</v>
      </c>
      <c r="K25" s="191" t="s">
        <v>88</v>
      </c>
      <c r="L25" s="191" t="s">
        <v>88</v>
      </c>
      <c r="M25" s="191" t="s">
        <v>88</v>
      </c>
      <c r="N25" s="191" t="s">
        <v>88</v>
      </c>
      <c r="O25" s="191" t="s">
        <v>88</v>
      </c>
      <c r="P25" s="191" t="s">
        <v>88</v>
      </c>
      <c r="Q25" s="191" t="s">
        <v>88</v>
      </c>
      <c r="R25" s="191">
        <v>7.8563959222788368E-4</v>
      </c>
      <c r="S25" s="191">
        <v>3.4576651346097374E-3</v>
      </c>
      <c r="T25" s="191">
        <v>8.5947024212226324E-3</v>
      </c>
      <c r="U25" s="191">
        <v>1.902800939667491E-2</v>
      </c>
      <c r="V25" s="191">
        <v>5.8503598350212897E-2</v>
      </c>
      <c r="W25" s="191">
        <v>0.37421615736131342</v>
      </c>
      <c r="X25" s="191">
        <v>0.67882388843560326</v>
      </c>
      <c r="Y25" s="191">
        <v>0.74525150438317034</v>
      </c>
      <c r="Z25" s="191">
        <v>0.78200330534590212</v>
      </c>
      <c r="AA25" s="191">
        <v>0.79649072410912469</v>
      </c>
    </row>
    <row r="26" spans="2:27" x14ac:dyDescent="0.25">
      <c r="B26" s="178" t="s">
        <v>16</v>
      </c>
      <c r="C26" s="191" t="s">
        <v>88</v>
      </c>
      <c r="D26" s="191" t="s">
        <v>88</v>
      </c>
      <c r="E26" s="191" t="s">
        <v>88</v>
      </c>
      <c r="F26" s="191" t="s">
        <v>88</v>
      </c>
      <c r="G26" s="191" t="s">
        <v>88</v>
      </c>
      <c r="H26" s="191" t="s">
        <v>88</v>
      </c>
      <c r="I26" s="191" t="s">
        <v>88</v>
      </c>
      <c r="J26" s="191" t="s">
        <v>88</v>
      </c>
      <c r="K26" s="191" t="s">
        <v>88</v>
      </c>
      <c r="L26" s="191" t="s">
        <v>88</v>
      </c>
      <c r="M26" s="191" t="s">
        <v>88</v>
      </c>
      <c r="N26" s="191" t="s">
        <v>88</v>
      </c>
      <c r="O26" s="191" t="s">
        <v>88</v>
      </c>
      <c r="P26" s="191" t="s">
        <v>88</v>
      </c>
      <c r="Q26" s="191" t="s">
        <v>88</v>
      </c>
      <c r="R26" s="192">
        <v>8.7757764837977635E-4</v>
      </c>
      <c r="S26" s="192">
        <v>3.8642019139573931E-3</v>
      </c>
      <c r="T26" s="192">
        <v>9.6174887495053523E-3</v>
      </c>
      <c r="U26" s="192">
        <v>2.1229117059568845E-2</v>
      </c>
      <c r="V26" s="192">
        <v>6.4825098074714232E-2</v>
      </c>
      <c r="W26" s="192">
        <v>0.39637997724633367</v>
      </c>
      <c r="X26" s="192">
        <v>0.70063847130928103</v>
      </c>
      <c r="Y26" s="192">
        <v>0.76393582260991721</v>
      </c>
      <c r="Z26" s="192">
        <v>0.78200330534590212</v>
      </c>
      <c r="AA26" s="192">
        <v>0.79649072410912469</v>
      </c>
    </row>
    <row r="27" spans="2:27" ht="14.4" thickBot="1" x14ac:dyDescent="0.3">
      <c r="B27" s="39" t="s">
        <v>0</v>
      </c>
      <c r="C27" s="188">
        <v>1</v>
      </c>
      <c r="D27" s="188">
        <v>0.99999999999999989</v>
      </c>
      <c r="E27" s="188">
        <v>1</v>
      </c>
      <c r="F27" s="188">
        <v>1</v>
      </c>
      <c r="G27" s="188">
        <v>1</v>
      </c>
      <c r="H27" s="188">
        <v>0.99999999999999989</v>
      </c>
      <c r="I27" s="188">
        <v>0.99999999999999989</v>
      </c>
      <c r="J27" s="188">
        <v>1</v>
      </c>
      <c r="K27" s="188">
        <v>1</v>
      </c>
      <c r="L27" s="188">
        <v>1</v>
      </c>
      <c r="M27" s="188">
        <v>1</v>
      </c>
      <c r="N27" s="188">
        <v>1</v>
      </c>
      <c r="O27" s="188">
        <v>1</v>
      </c>
      <c r="P27" s="188">
        <v>1</v>
      </c>
      <c r="Q27" s="188">
        <v>1</v>
      </c>
      <c r="R27" s="188">
        <v>1</v>
      </c>
      <c r="S27" s="188">
        <v>1</v>
      </c>
      <c r="T27" s="188">
        <v>1</v>
      </c>
      <c r="U27" s="188">
        <v>1</v>
      </c>
      <c r="V27" s="188">
        <v>1</v>
      </c>
      <c r="W27" s="188">
        <v>1</v>
      </c>
      <c r="X27" s="188">
        <v>1</v>
      </c>
      <c r="Y27" s="188">
        <v>1</v>
      </c>
      <c r="Z27" s="188">
        <v>0.99999999999999989</v>
      </c>
      <c r="AA27" s="188">
        <v>1</v>
      </c>
    </row>
    <row r="28" spans="2:27" ht="14.4" thickBot="1" x14ac:dyDescent="0.3">
      <c r="B28" s="39" t="s">
        <v>52</v>
      </c>
      <c r="C28" s="193" t="s">
        <v>88</v>
      </c>
      <c r="D28" s="193">
        <v>0.19015007337876622</v>
      </c>
      <c r="E28" s="193">
        <v>9.8436853016800496E-2</v>
      </c>
      <c r="F28" s="193">
        <v>7.8593005821346651E-2</v>
      </c>
      <c r="G28" s="193">
        <v>-1.3753747532295968E-2</v>
      </c>
      <c r="H28" s="193">
        <v>-4.5846739101910061E-2</v>
      </c>
      <c r="I28" s="193">
        <v>5.0890389091791555E-2</v>
      </c>
      <c r="J28" s="193">
        <v>4.835298293276602E-2</v>
      </c>
      <c r="K28" s="193">
        <v>-5.7174343925446069E-2</v>
      </c>
      <c r="L28" s="193">
        <v>2.8404145722630947E-2</v>
      </c>
      <c r="M28" s="193">
        <v>8.9604322671023695E-2</v>
      </c>
      <c r="N28" s="193">
        <v>0.11796681889044147</v>
      </c>
      <c r="O28" s="193">
        <v>0.10868591654601856</v>
      </c>
      <c r="P28" s="193">
        <v>0.15119098724074154</v>
      </c>
      <c r="Q28" s="193">
        <v>0.11889206132618257</v>
      </c>
      <c r="R28" s="193">
        <v>0.13796611431374428</v>
      </c>
      <c r="S28" s="193">
        <v>0.13555158876399576</v>
      </c>
      <c r="T28" s="193">
        <v>0.12166751042742119</v>
      </c>
      <c r="U28" s="193">
        <v>0.13263140262506123</v>
      </c>
      <c r="V28" s="193">
        <v>0.18194823553588191</v>
      </c>
      <c r="W28" s="193">
        <v>0.74500366198340195</v>
      </c>
      <c r="X28" s="193">
        <v>1.1936597002854152</v>
      </c>
      <c r="Y28" s="193">
        <v>0.50166292503371324</v>
      </c>
      <c r="Z28" s="193">
        <v>0.36329749648024556</v>
      </c>
      <c r="AA28" s="193">
        <v>0.25981173587182416</v>
      </c>
    </row>
    <row r="29" spans="2:27" x14ac:dyDescent="0.25">
      <c r="Z29" s="202"/>
    </row>
    <row r="30" spans="2:27" ht="24" customHeight="1" x14ac:dyDescent="0.25">
      <c r="B30" s="240" t="s">
        <v>226</v>
      </c>
      <c r="C30" s="81"/>
      <c r="D30" s="81"/>
      <c r="E30" s="81"/>
      <c r="F30" s="81"/>
      <c r="G30" s="81"/>
      <c r="H30" s="81"/>
      <c r="I30" s="81"/>
      <c r="J30" s="81"/>
      <c r="K30" s="81"/>
      <c r="L30" s="81"/>
      <c r="M30" s="81"/>
      <c r="N30" s="81"/>
      <c r="O30" s="46"/>
      <c r="P30" s="19"/>
      <c r="Q30" s="19"/>
      <c r="R30" s="19"/>
      <c r="S30" s="19"/>
      <c r="T30" s="19"/>
      <c r="U30" s="19"/>
      <c r="V30" s="19"/>
    </row>
    <row r="31" spans="2:27" x14ac:dyDescent="0.25"/>
    <row r="32" spans="2:27" ht="21" x14ac:dyDescent="0.25">
      <c r="B32" s="279" t="s">
        <v>57</v>
      </c>
      <c r="C32" s="279"/>
      <c r="D32" s="279"/>
      <c r="E32" s="279"/>
      <c r="F32" s="279"/>
      <c r="G32" s="279"/>
      <c r="H32" s="279"/>
      <c r="I32" s="279"/>
      <c r="J32" s="279"/>
      <c r="K32" s="279"/>
      <c r="L32" s="279"/>
      <c r="M32" s="279"/>
      <c r="N32" s="279"/>
      <c r="O32" s="279"/>
      <c r="P32" s="279"/>
      <c r="Q32" s="279"/>
      <c r="R32" s="279"/>
      <c r="S32" s="279"/>
      <c r="T32" s="279"/>
      <c r="U32" s="279"/>
      <c r="V32" s="279"/>
    </row>
    <row r="33" spans="2:27" ht="21" x14ac:dyDescent="0.25">
      <c r="B33" s="279" t="s">
        <v>171</v>
      </c>
      <c r="C33" s="279"/>
      <c r="D33" s="279"/>
      <c r="E33" s="279"/>
      <c r="F33" s="279"/>
      <c r="G33" s="279"/>
      <c r="H33" s="279"/>
      <c r="I33" s="279"/>
      <c r="J33" s="279"/>
      <c r="K33" s="279"/>
      <c r="L33" s="279"/>
      <c r="M33" s="279"/>
      <c r="N33" s="279"/>
      <c r="O33" s="279"/>
      <c r="P33" s="279"/>
      <c r="Q33" s="279"/>
      <c r="R33" s="279"/>
      <c r="S33" s="279"/>
      <c r="T33" s="279"/>
      <c r="U33" s="279"/>
      <c r="V33" s="279"/>
    </row>
    <row r="34" spans="2:27" ht="17.399999999999999" x14ac:dyDescent="0.25">
      <c r="B34" s="280" t="s">
        <v>261</v>
      </c>
      <c r="C34" s="280"/>
      <c r="D34" s="280"/>
      <c r="E34" s="280"/>
      <c r="F34" s="280"/>
      <c r="G34" s="280"/>
      <c r="H34" s="280"/>
      <c r="I34" s="280"/>
      <c r="J34" s="280"/>
      <c r="K34" s="280"/>
      <c r="L34" s="280"/>
      <c r="M34" s="280"/>
      <c r="N34" s="280"/>
      <c r="O34" s="280"/>
      <c r="P34" s="280"/>
      <c r="Q34" s="280"/>
      <c r="R34" s="280"/>
      <c r="S34" s="280"/>
      <c r="T34" s="280"/>
      <c r="U34" s="280"/>
      <c r="V34" s="280"/>
    </row>
    <row r="35" spans="2:27" x14ac:dyDescent="0.25">
      <c r="B35" s="90"/>
      <c r="C35" s="90"/>
      <c r="D35" s="90"/>
      <c r="E35" s="90"/>
      <c r="F35" s="90"/>
      <c r="G35" s="90"/>
      <c r="H35" s="90"/>
      <c r="I35" s="90"/>
      <c r="J35" s="90"/>
      <c r="K35" s="90"/>
      <c r="L35" s="90"/>
      <c r="M35" s="90"/>
      <c r="N35" s="90"/>
      <c r="O35" s="90"/>
      <c r="P35" s="90"/>
      <c r="Q35" s="90"/>
      <c r="R35" s="19"/>
      <c r="S35" s="19"/>
      <c r="T35" s="19"/>
      <c r="U35" s="19"/>
      <c r="V35" s="19"/>
    </row>
    <row r="36" spans="2:27" x14ac:dyDescent="0.25">
      <c r="B36" s="89"/>
      <c r="C36" s="89"/>
      <c r="D36" s="89"/>
      <c r="E36" s="89"/>
      <c r="F36" s="89"/>
      <c r="G36" s="89"/>
      <c r="H36" s="89"/>
      <c r="I36" s="89"/>
      <c r="J36" s="89"/>
      <c r="K36" s="89"/>
      <c r="L36" s="89"/>
      <c r="M36" s="89"/>
      <c r="N36" s="89"/>
      <c r="O36" s="89"/>
      <c r="P36" s="19"/>
      <c r="Q36" s="19"/>
      <c r="R36" s="19"/>
      <c r="S36" s="19"/>
      <c r="T36" s="19"/>
      <c r="U36" s="19"/>
      <c r="V36" s="19"/>
    </row>
    <row r="37" spans="2:27" x14ac:dyDescent="0.25">
      <c r="B37" s="285" t="s">
        <v>22</v>
      </c>
      <c r="C37" s="285">
        <v>2000</v>
      </c>
      <c r="D37" s="285">
        <v>2001</v>
      </c>
      <c r="E37" s="285">
        <v>2002</v>
      </c>
      <c r="F37" s="285">
        <v>2003</v>
      </c>
      <c r="G37" s="285">
        <v>2004</v>
      </c>
      <c r="H37" s="285">
        <v>2005</v>
      </c>
      <c r="I37" s="285">
        <v>2006</v>
      </c>
      <c r="J37" s="285">
        <v>2007</v>
      </c>
      <c r="K37" s="285">
        <v>2008</v>
      </c>
      <c r="L37" s="285">
        <v>2009</v>
      </c>
      <c r="M37" s="285">
        <v>2010</v>
      </c>
      <c r="N37" s="285">
        <v>2011</v>
      </c>
      <c r="O37" s="285">
        <v>2012</v>
      </c>
      <c r="P37" s="285">
        <v>2013</v>
      </c>
      <c r="Q37" s="285">
        <v>2014</v>
      </c>
      <c r="R37" s="285">
        <v>2015</v>
      </c>
      <c r="S37" s="285">
        <v>2016</v>
      </c>
      <c r="T37" s="285">
        <v>2017</v>
      </c>
      <c r="U37" s="285">
        <v>2018</v>
      </c>
      <c r="V37" s="285">
        <v>2019</v>
      </c>
      <c r="W37" s="285">
        <v>2020</v>
      </c>
      <c r="X37" s="285">
        <v>2021</v>
      </c>
      <c r="Y37" s="285">
        <v>2022</v>
      </c>
      <c r="Z37" s="285">
        <v>2023</v>
      </c>
      <c r="AA37" s="285">
        <v>2024</v>
      </c>
    </row>
    <row r="38" spans="2:27" x14ac:dyDescent="0.25">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row>
    <row r="39" spans="2:27" x14ac:dyDescent="0.25">
      <c r="B39" s="173" t="s">
        <v>23</v>
      </c>
      <c r="C39" s="189" t="s">
        <v>88</v>
      </c>
      <c r="D39" s="189">
        <v>2.1003216377079411E-2</v>
      </c>
      <c r="E39" s="189">
        <v>4.1304855791569055E-2</v>
      </c>
      <c r="F39" s="189">
        <v>6.7305616213711075E-2</v>
      </c>
      <c r="G39" s="189">
        <v>7.8521885478703576E-2</v>
      </c>
      <c r="H39" s="189">
        <v>8.9776304638829088E-2</v>
      </c>
      <c r="I39" s="189">
        <v>0.10000392224855079</v>
      </c>
      <c r="J39" s="189">
        <v>0.10276651283127229</v>
      </c>
      <c r="K39" s="189">
        <v>0.11517737432328923</v>
      </c>
      <c r="L39" s="189">
        <v>0.14681252148830257</v>
      </c>
      <c r="M39" s="189">
        <v>0.15972195273329093</v>
      </c>
      <c r="N39" s="189">
        <v>0.17011683484063039</v>
      </c>
      <c r="O39" s="189">
        <v>0.17790404447915231</v>
      </c>
      <c r="P39" s="189">
        <v>0.18392938441943066</v>
      </c>
      <c r="Q39" s="189">
        <v>0.17552756589125681</v>
      </c>
      <c r="R39" s="189">
        <v>0.1771221804668737</v>
      </c>
      <c r="S39" s="189">
        <v>0.16672235740342689</v>
      </c>
      <c r="T39" s="189">
        <v>0.16464209349332598</v>
      </c>
      <c r="U39" s="189">
        <v>0.16491473577478749</v>
      </c>
      <c r="V39" s="189">
        <v>0.16113251081538216</v>
      </c>
      <c r="W39" s="189">
        <v>0.17073770468112234</v>
      </c>
      <c r="X39" s="189">
        <v>0.15472902631991281</v>
      </c>
      <c r="Y39" s="189">
        <v>0.1523282780155796</v>
      </c>
      <c r="Z39" s="189">
        <v>0.1536817937349228</v>
      </c>
      <c r="AA39" s="189">
        <v>0.14182029935849888</v>
      </c>
    </row>
    <row r="40" spans="2:27" x14ac:dyDescent="0.25">
      <c r="B40" s="23" t="s">
        <v>16</v>
      </c>
      <c r="C40" s="190" t="s">
        <v>88</v>
      </c>
      <c r="D40" s="190">
        <v>2.6865746221217096E-2</v>
      </c>
      <c r="E40" s="190">
        <v>5.3311762119164552E-2</v>
      </c>
      <c r="F40" s="190">
        <v>8.5270293982505421E-2</v>
      </c>
      <c r="G40" s="190">
        <v>0.10138993012221782</v>
      </c>
      <c r="H40" s="190">
        <v>0.11550527518964629</v>
      </c>
      <c r="I40" s="190">
        <v>0.13018488927436739</v>
      </c>
      <c r="J40" s="190">
        <v>0.13298621985212239</v>
      </c>
      <c r="K40" s="190">
        <v>0.14344147007741051</v>
      </c>
      <c r="L40" s="190">
        <v>0.18448353039339432</v>
      </c>
      <c r="M40" s="190">
        <v>0.19811823214481858</v>
      </c>
      <c r="N40" s="190">
        <v>0.20824910963638868</v>
      </c>
      <c r="O40" s="190">
        <v>0.21604817056941023</v>
      </c>
      <c r="P40" s="190">
        <v>0.2215992761972912</v>
      </c>
      <c r="Q40" s="190">
        <v>0.21204102962066329</v>
      </c>
      <c r="R40" s="190">
        <v>0.20662196210745298</v>
      </c>
      <c r="S40" s="190">
        <v>0.19147546501683757</v>
      </c>
      <c r="T40" s="190">
        <v>0.19104570434444704</v>
      </c>
      <c r="U40" s="190">
        <v>0.19000715574913787</v>
      </c>
      <c r="V40" s="190">
        <v>0.18711076382590067</v>
      </c>
      <c r="W40" s="190">
        <v>0.19485607633555796</v>
      </c>
      <c r="X40" s="190">
        <v>0.17523482985287439</v>
      </c>
      <c r="Y40" s="190">
        <v>0.1757681453016525</v>
      </c>
      <c r="Z40" s="190">
        <v>0.17643448219834218</v>
      </c>
      <c r="AA40" s="190">
        <v>0.11202545380587171</v>
      </c>
    </row>
    <row r="41" spans="2:27" x14ac:dyDescent="0.25">
      <c r="B41" s="23" t="s">
        <v>17</v>
      </c>
      <c r="C41" s="190" t="s">
        <v>88</v>
      </c>
      <c r="D41" s="190">
        <v>1.2719717492485612E-3</v>
      </c>
      <c r="E41" s="190">
        <v>4.2186489173490164E-3</v>
      </c>
      <c r="F41" s="190">
        <v>1.6368777165984384E-2</v>
      </c>
      <c r="G41" s="190">
        <v>2.3328655427491417E-2</v>
      </c>
      <c r="H41" s="190">
        <v>3.1315706647377289E-2</v>
      </c>
      <c r="I41" s="190">
        <v>3.6290313908495304E-2</v>
      </c>
      <c r="J41" s="190">
        <v>3.9792724931647185E-2</v>
      </c>
      <c r="K41" s="190">
        <v>5.3587777317654975E-2</v>
      </c>
      <c r="L41" s="190">
        <v>6.7030798509439979E-2</v>
      </c>
      <c r="M41" s="190">
        <v>7.4233838460489573E-2</v>
      </c>
      <c r="N41" s="190">
        <v>8.1176765842930793E-2</v>
      </c>
      <c r="O41" s="190">
        <v>9.1635208877953414E-2</v>
      </c>
      <c r="P41" s="190">
        <v>9.3190880079038543E-2</v>
      </c>
      <c r="Q41" s="190">
        <v>9.3593345744415288E-2</v>
      </c>
      <c r="R41" s="190">
        <v>0.10410484323478746</v>
      </c>
      <c r="S41" s="190">
        <v>0.1055693306006784</v>
      </c>
      <c r="T41" s="190">
        <v>0.10602356178177517</v>
      </c>
      <c r="U41" s="190">
        <v>0.11095724875134574</v>
      </c>
      <c r="V41" s="190">
        <v>0.1048547266023193</v>
      </c>
      <c r="W41" s="190">
        <v>0.1126075634987226</v>
      </c>
      <c r="X41" s="190">
        <v>0.1087041023116518</v>
      </c>
      <c r="Y41" s="190">
        <v>0.10769295095117988</v>
      </c>
      <c r="Z41" s="190">
        <v>0.10360892183859742</v>
      </c>
      <c r="AA41" s="190">
        <v>2.9794845552627167E-2</v>
      </c>
    </row>
    <row r="42" spans="2:27" x14ac:dyDescent="0.25">
      <c r="B42" s="32" t="s">
        <v>18</v>
      </c>
      <c r="C42" s="190" t="s">
        <v>88</v>
      </c>
      <c r="D42" s="190" t="s">
        <v>88</v>
      </c>
      <c r="E42" s="190" t="s">
        <v>88</v>
      </c>
      <c r="F42" s="190" t="s">
        <v>88</v>
      </c>
      <c r="G42" s="190" t="s">
        <v>88</v>
      </c>
      <c r="H42" s="190" t="s">
        <v>88</v>
      </c>
      <c r="I42" s="190" t="s">
        <v>88</v>
      </c>
      <c r="J42" s="190" t="s">
        <v>88</v>
      </c>
      <c r="K42" s="190" t="s">
        <v>88</v>
      </c>
      <c r="L42" s="190" t="s">
        <v>88</v>
      </c>
      <c r="M42" s="190" t="s">
        <v>88</v>
      </c>
      <c r="N42" s="190" t="s">
        <v>88</v>
      </c>
      <c r="O42" s="190" t="s">
        <v>88</v>
      </c>
      <c r="P42" s="190" t="s">
        <v>88</v>
      </c>
      <c r="Q42" s="190" t="s">
        <v>88</v>
      </c>
      <c r="R42" s="190" t="s">
        <v>88</v>
      </c>
      <c r="S42" s="190" t="s">
        <v>88</v>
      </c>
      <c r="T42" s="190" t="s">
        <v>88</v>
      </c>
      <c r="U42" s="190" t="s">
        <v>88</v>
      </c>
      <c r="V42" s="190" t="s">
        <v>88</v>
      </c>
      <c r="W42" s="190">
        <v>0</v>
      </c>
      <c r="X42" s="190">
        <v>0</v>
      </c>
      <c r="Y42" s="190">
        <v>0</v>
      </c>
      <c r="Z42" s="190">
        <v>7.6512524331702231E-5</v>
      </c>
      <c r="AA42" s="190">
        <v>0</v>
      </c>
    </row>
    <row r="43" spans="2:27" x14ac:dyDescent="0.25">
      <c r="B43" s="174" t="s">
        <v>24</v>
      </c>
      <c r="C43" s="191">
        <v>0.9757775077253189</v>
      </c>
      <c r="D43" s="191">
        <v>0.78603891325045649</v>
      </c>
      <c r="E43" s="191">
        <v>0.68523743887868582</v>
      </c>
      <c r="F43" s="191">
        <v>0.60966599898515883</v>
      </c>
      <c r="G43" s="191">
        <v>0.55583763656339003</v>
      </c>
      <c r="H43" s="191">
        <v>0.50050308446171821</v>
      </c>
      <c r="I43" s="191">
        <v>0.48504973312684385</v>
      </c>
      <c r="J43" s="191">
        <v>0.4235993516884306</v>
      </c>
      <c r="K43" s="191">
        <v>0.3450354812768518</v>
      </c>
      <c r="L43" s="191">
        <v>0.25170298088782261</v>
      </c>
      <c r="M43" s="191">
        <v>0.20461018978037376</v>
      </c>
      <c r="N43" s="191">
        <v>0.17715666958619017</v>
      </c>
      <c r="O43" s="191">
        <v>0.14502620524728832</v>
      </c>
      <c r="P43" s="191">
        <v>0.11584726813213628</v>
      </c>
      <c r="Q43" s="191">
        <v>9.5593671156020257E-2</v>
      </c>
      <c r="R43" s="191">
        <v>8.1679948646393621E-2</v>
      </c>
      <c r="S43" s="191">
        <v>6.2562803778368578E-2</v>
      </c>
      <c r="T43" s="191">
        <v>4.6102484333388087E-2</v>
      </c>
      <c r="U43" s="191">
        <v>3.0391172036720652E-2</v>
      </c>
      <c r="V43" s="191">
        <v>2.254154758807303E-2</v>
      </c>
      <c r="W43" s="191">
        <v>1.5134090850054948E-2</v>
      </c>
      <c r="X43" s="191">
        <v>1.1908814856203294E-2</v>
      </c>
      <c r="Y43" s="191">
        <v>1.0128825989112696E-2</v>
      </c>
      <c r="Z43" s="191">
        <v>8.4404532270814965E-3</v>
      </c>
      <c r="AA43" s="191">
        <v>5.9740605160283596E-3</v>
      </c>
    </row>
    <row r="44" spans="2:27" x14ac:dyDescent="0.25">
      <c r="B44" s="28" t="s">
        <v>16</v>
      </c>
      <c r="C44" s="192">
        <v>0.97464163309485652</v>
      </c>
      <c r="D44" s="192">
        <v>0.80639646790265229</v>
      </c>
      <c r="E44" s="192">
        <v>0.68824582673202817</v>
      </c>
      <c r="F44" s="192">
        <v>0.60812594785340546</v>
      </c>
      <c r="G44" s="192">
        <v>0.53841805456394298</v>
      </c>
      <c r="H44" s="192">
        <v>0.46435119158962262</v>
      </c>
      <c r="I44" s="192">
        <v>0.43751526205163277</v>
      </c>
      <c r="J44" s="192">
        <v>0.37757805100608338</v>
      </c>
      <c r="K44" s="192">
        <v>0.30585200797630074</v>
      </c>
      <c r="L44" s="192">
        <v>0.22209810200905358</v>
      </c>
      <c r="M44" s="192">
        <v>0.17742369959534482</v>
      </c>
      <c r="N44" s="192">
        <v>0.15671365344248114</v>
      </c>
      <c r="O44" s="192">
        <v>0.12357697388246648</v>
      </c>
      <c r="P44" s="192">
        <v>9.7817233104289372E-2</v>
      </c>
      <c r="Q44" s="192">
        <v>8.0997686021209769E-2</v>
      </c>
      <c r="R44" s="192">
        <v>7.0691842726380225E-2</v>
      </c>
      <c r="S44" s="192">
        <v>5.3410200977928562E-2</v>
      </c>
      <c r="T44" s="192">
        <v>3.9696572012692874E-2</v>
      </c>
      <c r="U44" s="192">
        <v>2.4859489763940732E-2</v>
      </c>
      <c r="V44" s="192">
        <v>1.8306714067042779E-2</v>
      </c>
      <c r="W44" s="192">
        <v>1.2588528329440452E-2</v>
      </c>
      <c r="X44" s="192">
        <v>8.6789508887073659E-3</v>
      </c>
      <c r="Y44" s="192">
        <v>6.9833448773605313E-3</v>
      </c>
      <c r="Z44" s="192">
        <v>5.2799481055320974E-3</v>
      </c>
      <c r="AA44" s="192">
        <v>2.6948606520467064E-3</v>
      </c>
    </row>
    <row r="45" spans="2:27" x14ac:dyDescent="0.25">
      <c r="B45" s="28" t="s">
        <v>17</v>
      </c>
      <c r="C45" s="192">
        <v>0.97965967230745754</v>
      </c>
      <c r="D45" s="192">
        <v>0.71752243631199397</v>
      </c>
      <c r="E45" s="192">
        <v>0.67594531222733345</v>
      </c>
      <c r="F45" s="192">
        <v>0.61403264210745556</v>
      </c>
      <c r="G45" s="192">
        <v>0.59788071508974372</v>
      </c>
      <c r="H45" s="192">
        <v>0.58264633506909536</v>
      </c>
      <c r="I45" s="192">
        <v>0.58539750098156684</v>
      </c>
      <c r="J45" s="192">
        <v>0.51950152658494542</v>
      </c>
      <c r="K45" s="192">
        <v>0.43041922575804892</v>
      </c>
      <c r="L45" s="192">
        <v>0.31447171428429294</v>
      </c>
      <c r="M45" s="192">
        <v>0.26518427187946803</v>
      </c>
      <c r="N45" s="192">
        <v>0.22489429831088908</v>
      </c>
      <c r="O45" s="192">
        <v>0.19355274175958928</v>
      </c>
      <c r="P45" s="192">
        <v>0.15929456171184314</v>
      </c>
      <c r="Q45" s="192">
        <v>0.12836162806107138</v>
      </c>
      <c r="R45" s="192">
        <v>0.10891505770244335</v>
      </c>
      <c r="S45" s="192">
        <v>8.5189354122699165E-2</v>
      </c>
      <c r="T45" s="192">
        <v>6.0334295883241087E-2</v>
      </c>
      <c r="U45" s="192">
        <v>4.2302121485374357E-2</v>
      </c>
      <c r="V45" s="192">
        <v>3.1721383853597372E-2</v>
      </c>
      <c r="W45" s="192">
        <v>2.1274904922065532E-2</v>
      </c>
      <c r="X45" s="192">
        <v>1.9169432269742603E-2</v>
      </c>
      <c r="Y45" s="192">
        <v>1.6126714246214768E-2</v>
      </c>
      <c r="Z45" s="192">
        <v>1.540256341123478E-2</v>
      </c>
      <c r="AA45" s="192">
        <v>3.2791998639816532E-3</v>
      </c>
    </row>
    <row r="46" spans="2:27" x14ac:dyDescent="0.25">
      <c r="B46" s="176" t="s">
        <v>142</v>
      </c>
      <c r="C46" s="189">
        <v>2.4222492274681023E-2</v>
      </c>
      <c r="D46" s="189">
        <v>0.19294750579258155</v>
      </c>
      <c r="E46" s="189">
        <v>0.27071208668504643</v>
      </c>
      <c r="F46" s="189">
        <v>0.31621269209527381</v>
      </c>
      <c r="G46" s="189">
        <v>0.35258027364726108</v>
      </c>
      <c r="H46" s="189">
        <v>0.39091551391841095</v>
      </c>
      <c r="I46" s="189">
        <v>0.38334162789375908</v>
      </c>
      <c r="J46" s="189">
        <v>0.42803875874989611</v>
      </c>
      <c r="K46" s="189">
        <v>0.49004279156890196</v>
      </c>
      <c r="L46" s="189">
        <v>0.54043415490980895</v>
      </c>
      <c r="M46" s="189">
        <v>0.57133398075734776</v>
      </c>
      <c r="N46" s="189">
        <v>0.57387162638440647</v>
      </c>
      <c r="O46" s="189">
        <v>0.5720188090129632</v>
      </c>
      <c r="P46" s="189">
        <v>0.5479635362680978</v>
      </c>
      <c r="Q46" s="189">
        <v>0.53145319548491854</v>
      </c>
      <c r="R46" s="189">
        <v>0.51156181087012687</v>
      </c>
      <c r="S46" s="189">
        <v>0.50008710470514672</v>
      </c>
      <c r="T46" s="189">
        <v>0.48960533529086731</v>
      </c>
      <c r="U46" s="189">
        <v>0.49312796089613953</v>
      </c>
      <c r="V46" s="189">
        <v>0.48961081317627597</v>
      </c>
      <c r="W46" s="189">
        <v>0.46156536635910239</v>
      </c>
      <c r="X46" s="189">
        <v>0.44836179823017352</v>
      </c>
      <c r="Y46" s="189">
        <v>0.42521288068458007</v>
      </c>
      <c r="Z46" s="189">
        <v>0.42989702395542251</v>
      </c>
      <c r="AA46" s="189">
        <v>0.43085501011652361</v>
      </c>
    </row>
    <row r="47" spans="2:27" x14ac:dyDescent="0.25">
      <c r="B47" s="32" t="s">
        <v>16</v>
      </c>
      <c r="C47" s="190">
        <v>2.5358366905143436E-2</v>
      </c>
      <c r="D47" s="190">
        <v>0.16672434178149745</v>
      </c>
      <c r="E47" s="190">
        <v>0.25480788019258527</v>
      </c>
      <c r="F47" s="190">
        <v>0.29738430894389872</v>
      </c>
      <c r="G47" s="190">
        <v>0.34220931136977084</v>
      </c>
      <c r="H47" s="190">
        <v>0.39359365544189195</v>
      </c>
      <c r="I47" s="190">
        <v>0.38607042481845749</v>
      </c>
      <c r="J47" s="190">
        <v>0.42274564748726057</v>
      </c>
      <c r="K47" s="190">
        <v>0.47936179288752523</v>
      </c>
      <c r="L47" s="190">
        <v>0.50804678847748552</v>
      </c>
      <c r="M47" s="190">
        <v>0.53871508806985802</v>
      </c>
      <c r="N47" s="190">
        <v>0.53267236879956981</v>
      </c>
      <c r="O47" s="190">
        <v>0.53677918075306452</v>
      </c>
      <c r="P47" s="190">
        <v>0.51751803039618316</v>
      </c>
      <c r="Q47" s="190">
        <v>0.49001797639679556</v>
      </c>
      <c r="R47" s="190">
        <v>0.47381365945705117</v>
      </c>
      <c r="S47" s="190">
        <v>0.46578063315707402</v>
      </c>
      <c r="T47" s="190">
        <v>0.45097438242073468</v>
      </c>
      <c r="U47" s="190">
        <v>0.45326923089567406</v>
      </c>
      <c r="V47" s="190">
        <v>0.44991481952728279</v>
      </c>
      <c r="W47" s="190">
        <v>0.42911309645631168</v>
      </c>
      <c r="X47" s="190">
        <v>0.41171404652769805</v>
      </c>
      <c r="Y47" s="190">
        <v>0.37409103950621214</v>
      </c>
      <c r="Z47" s="190">
        <v>0.39424864924520481</v>
      </c>
      <c r="AA47" s="190">
        <v>0.2700779315334233</v>
      </c>
    </row>
    <row r="48" spans="2:27" x14ac:dyDescent="0.25">
      <c r="B48" s="32" t="s">
        <v>17</v>
      </c>
      <c r="C48" s="190">
        <v>2.0340327692542483E-2</v>
      </c>
      <c r="D48" s="190">
        <v>0.28120559193875755</v>
      </c>
      <c r="E48" s="190">
        <v>0.31983603885531758</v>
      </c>
      <c r="F48" s="190">
        <v>0.36959847137022739</v>
      </c>
      <c r="G48" s="190">
        <v>0.37761113727190004</v>
      </c>
      <c r="H48" s="190">
        <v>0.38483032078333362</v>
      </c>
      <c r="I48" s="190">
        <v>0.37758099410256662</v>
      </c>
      <c r="J48" s="190">
        <v>0.43906888772342817</v>
      </c>
      <c r="K48" s="190">
        <v>0.51331749351325096</v>
      </c>
      <c r="L48" s="190">
        <v>0.60896241319102307</v>
      </c>
      <c r="M48" s="190">
        <v>0.64391815240587802</v>
      </c>
      <c r="N48" s="190">
        <v>0.66991445081222989</v>
      </c>
      <c r="O48" s="190">
        <v>0.65170169333814132</v>
      </c>
      <c r="P48" s="190">
        <v>0.62127493973277892</v>
      </c>
      <c r="Q48" s="190">
        <v>0.62440660162794559</v>
      </c>
      <c r="R48" s="190">
        <v>0.60492880180798592</v>
      </c>
      <c r="S48" s="190">
        <v>0.58480973092922117</v>
      </c>
      <c r="T48" s="190">
        <v>0.57533817265839227</v>
      </c>
      <c r="U48" s="190">
        <v>0.57885452951713023</v>
      </c>
      <c r="V48" s="190">
        <v>0.57561273066738805</v>
      </c>
      <c r="W48" s="190">
        <v>0.53975507046179949</v>
      </c>
      <c r="X48" s="190">
        <v>0.53057451831880287</v>
      </c>
      <c r="Y48" s="190">
        <v>0.52258912515746081</v>
      </c>
      <c r="Z48" s="190">
        <v>0.50832324197328571</v>
      </c>
      <c r="AA48" s="190">
        <v>0.16072918327449573</v>
      </c>
    </row>
    <row r="49" spans="2:27" x14ac:dyDescent="0.25">
      <c r="B49" s="32" t="s">
        <v>18</v>
      </c>
      <c r="C49" s="190" t="s">
        <v>88</v>
      </c>
      <c r="D49" s="190" t="s">
        <v>88</v>
      </c>
      <c r="E49" s="190" t="s">
        <v>88</v>
      </c>
      <c r="F49" s="190" t="s">
        <v>88</v>
      </c>
      <c r="G49" s="190" t="s">
        <v>88</v>
      </c>
      <c r="H49" s="190" t="s">
        <v>88</v>
      </c>
      <c r="I49" s="190" t="s">
        <v>88</v>
      </c>
      <c r="J49" s="190" t="s">
        <v>88</v>
      </c>
      <c r="K49" s="190" t="s">
        <v>88</v>
      </c>
      <c r="L49" s="190">
        <v>1</v>
      </c>
      <c r="M49" s="190">
        <v>1</v>
      </c>
      <c r="N49" s="190">
        <v>1</v>
      </c>
      <c r="O49" s="190">
        <v>1</v>
      </c>
      <c r="P49" s="190">
        <v>1</v>
      </c>
      <c r="Q49" s="190">
        <v>1</v>
      </c>
      <c r="R49" s="190">
        <v>1</v>
      </c>
      <c r="S49" s="190">
        <v>0.99987134530529342</v>
      </c>
      <c r="T49" s="190">
        <v>1</v>
      </c>
      <c r="U49" s="190">
        <v>0.68645583939125798</v>
      </c>
      <c r="V49" s="190">
        <v>0.67787006168910946</v>
      </c>
      <c r="W49" s="190">
        <v>0.85307146013752322</v>
      </c>
      <c r="X49" s="190">
        <v>0.86212837323256308</v>
      </c>
      <c r="Y49" s="190">
        <v>0.65304699066145666</v>
      </c>
      <c r="Z49" s="190">
        <v>0.79057162280870863</v>
      </c>
      <c r="AA49" s="190">
        <v>4.789530860454318E-5</v>
      </c>
    </row>
    <row r="50" spans="2:27" x14ac:dyDescent="0.25">
      <c r="B50" s="175" t="s">
        <v>102</v>
      </c>
      <c r="C50" s="191" t="s">
        <v>88</v>
      </c>
      <c r="D50" s="191" t="s">
        <v>88</v>
      </c>
      <c r="E50" s="191" t="s">
        <v>88</v>
      </c>
      <c r="F50" s="191" t="s">
        <v>88</v>
      </c>
      <c r="G50" s="191" t="s">
        <v>88</v>
      </c>
      <c r="H50" s="191">
        <v>2.3286242951543394E-3</v>
      </c>
      <c r="I50" s="191">
        <v>1.3895373006183405E-2</v>
      </c>
      <c r="J50" s="191">
        <v>2.2607280752545349E-2</v>
      </c>
      <c r="K50" s="191">
        <v>2.4377095650276685E-2</v>
      </c>
      <c r="L50" s="191">
        <v>3.7408464383174571E-2</v>
      </c>
      <c r="M50" s="191">
        <v>4.3766054691462747E-2</v>
      </c>
      <c r="N50" s="191">
        <v>5.8265950435722774E-2</v>
      </c>
      <c r="O50" s="191">
        <v>8.9541005737826918E-2</v>
      </c>
      <c r="P50" s="191">
        <v>0.13962037468528804</v>
      </c>
      <c r="Q50" s="191">
        <v>0.18760180704107868</v>
      </c>
      <c r="R50" s="191">
        <v>0.22211742970665088</v>
      </c>
      <c r="S50" s="191">
        <v>0.26354141086347255</v>
      </c>
      <c r="T50" s="191">
        <v>0.29272437195722867</v>
      </c>
      <c r="U50" s="191">
        <v>0.30502458935057625</v>
      </c>
      <c r="V50" s="191">
        <v>0.32111806717909991</v>
      </c>
      <c r="W50" s="191">
        <v>0.34131338265410566</v>
      </c>
      <c r="X50" s="191">
        <v>0.36117605339003633</v>
      </c>
      <c r="Y50" s="191">
        <v>0.38102005753237733</v>
      </c>
      <c r="Z50" s="191">
        <v>0.36758243627906662</v>
      </c>
      <c r="AA50" s="191">
        <v>0.37566070466475571</v>
      </c>
    </row>
    <row r="51" spans="2:27" x14ac:dyDescent="0.25">
      <c r="B51" s="28" t="s">
        <v>16</v>
      </c>
      <c r="C51" s="191" t="s">
        <v>88</v>
      </c>
      <c r="D51" s="191" t="s">
        <v>88</v>
      </c>
      <c r="E51" s="191" t="s">
        <v>88</v>
      </c>
      <c r="F51" s="191" t="s">
        <v>88</v>
      </c>
      <c r="G51" s="191" t="s">
        <v>88</v>
      </c>
      <c r="H51" s="192">
        <v>3.3502879683582768E-3</v>
      </c>
      <c r="I51" s="192">
        <v>2.0477574288407595E-2</v>
      </c>
      <c r="J51" s="192">
        <v>3.3449697295427336E-2</v>
      </c>
      <c r="K51" s="192">
        <v>3.5535800067616717E-2</v>
      </c>
      <c r="L51" s="192">
        <v>5.4944382984823875E-2</v>
      </c>
      <c r="M51" s="192">
        <v>6.2963867363653434E-2</v>
      </c>
      <c r="N51" s="192">
        <v>7.9164751510905268E-2</v>
      </c>
      <c r="O51" s="192">
        <v>0.10420747605449071</v>
      </c>
      <c r="P51" s="192">
        <v>0.14659856672231089</v>
      </c>
      <c r="Q51" s="192">
        <v>0.2035957995295388</v>
      </c>
      <c r="R51" s="192">
        <v>0.23901740537214847</v>
      </c>
      <c r="S51" s="192">
        <v>0.28023630652231402</v>
      </c>
      <c r="T51" s="192">
        <v>0.30918613212414414</v>
      </c>
      <c r="U51" s="192">
        <v>0.32301474531771202</v>
      </c>
      <c r="V51" s="192">
        <v>0.33705621158375071</v>
      </c>
      <c r="W51" s="192">
        <v>0.34799151251377314</v>
      </c>
      <c r="X51" s="192">
        <v>0.37051986410728532</v>
      </c>
      <c r="Y51" s="192">
        <v>0.39621398683758863</v>
      </c>
      <c r="Z51" s="192">
        <v>0.36632311797526412</v>
      </c>
      <c r="AA51" s="192">
        <v>0.26150728728754452</v>
      </c>
    </row>
    <row r="52" spans="2:27" x14ac:dyDescent="0.25">
      <c r="B52" s="28" t="s">
        <v>17</v>
      </c>
      <c r="C52" s="191" t="s">
        <v>88</v>
      </c>
      <c r="D52" s="191" t="s">
        <v>88</v>
      </c>
      <c r="E52" s="191" t="s">
        <v>88</v>
      </c>
      <c r="F52" s="191" t="s">
        <v>88</v>
      </c>
      <c r="G52" s="191" t="s">
        <v>88</v>
      </c>
      <c r="H52" s="192">
        <v>7.2306286771428737E-6</v>
      </c>
      <c r="I52" s="192">
        <v>0</v>
      </c>
      <c r="J52" s="192">
        <v>1.3149074837567725E-5</v>
      </c>
      <c r="K52" s="192">
        <v>6.1436867216110839E-5</v>
      </c>
      <c r="L52" s="192">
        <v>2.6404642135591016E-4</v>
      </c>
      <c r="M52" s="192">
        <v>1.0177027523056248E-3</v>
      </c>
      <c r="N52" s="192">
        <v>9.5140777144274505E-3</v>
      </c>
      <c r="O52" s="192">
        <v>5.6371878152352221E-2</v>
      </c>
      <c r="P52" s="192">
        <v>0.1228201875778929</v>
      </c>
      <c r="Q52" s="192">
        <v>0.15172242186021778</v>
      </c>
      <c r="R52" s="192">
        <v>0.18031758576718812</v>
      </c>
      <c r="S52" s="192">
        <v>0.22231442398397422</v>
      </c>
      <c r="T52" s="192">
        <v>0.25619995328338702</v>
      </c>
      <c r="U52" s="192">
        <v>0.26630926869507915</v>
      </c>
      <c r="V52" s="192">
        <v>0.28657885258971166</v>
      </c>
      <c r="W52" s="192">
        <v>0.32524212533447266</v>
      </c>
      <c r="X52" s="192">
        <v>0.34025138309326786</v>
      </c>
      <c r="Y52" s="192">
        <v>0.35206997156419534</v>
      </c>
      <c r="Z52" s="192">
        <v>0.37039107376746261</v>
      </c>
      <c r="AA52" s="192">
        <v>0.11413850122785626</v>
      </c>
    </row>
    <row r="53" spans="2:27" x14ac:dyDescent="0.25">
      <c r="B53" s="28" t="s">
        <v>18</v>
      </c>
      <c r="C53" s="192" t="s">
        <v>88</v>
      </c>
      <c r="D53" s="192" t="s">
        <v>88</v>
      </c>
      <c r="E53" s="192" t="s">
        <v>88</v>
      </c>
      <c r="F53" s="192" t="s">
        <v>88</v>
      </c>
      <c r="G53" s="192" t="s">
        <v>88</v>
      </c>
      <c r="H53" s="192" t="s">
        <v>88</v>
      </c>
      <c r="I53" s="192" t="s">
        <v>88</v>
      </c>
      <c r="J53" s="192" t="s">
        <v>88</v>
      </c>
      <c r="K53" s="192" t="s">
        <v>88</v>
      </c>
      <c r="L53" s="192" t="s">
        <v>88</v>
      </c>
      <c r="M53" s="192" t="s">
        <v>88</v>
      </c>
      <c r="N53" s="192" t="s">
        <v>88</v>
      </c>
      <c r="O53" s="192" t="s">
        <v>88</v>
      </c>
      <c r="P53" s="192" t="s">
        <v>88</v>
      </c>
      <c r="Q53" s="192" t="s">
        <v>88</v>
      </c>
      <c r="R53" s="192" t="s">
        <v>88</v>
      </c>
      <c r="S53" s="192">
        <v>1.2865469470649406E-4</v>
      </c>
      <c r="T53" s="192">
        <v>0</v>
      </c>
      <c r="U53" s="192">
        <v>0.31354416060874196</v>
      </c>
      <c r="V53" s="192">
        <v>0.3221299383108906</v>
      </c>
      <c r="W53" s="192">
        <v>0.14692853986247684</v>
      </c>
      <c r="X53" s="192">
        <v>0.13787162676743689</v>
      </c>
      <c r="Y53" s="192">
        <v>0.34695300933854339</v>
      </c>
      <c r="Z53" s="192">
        <v>0.20935186466695963</v>
      </c>
      <c r="AA53" s="192">
        <v>1.4916149354883373E-5</v>
      </c>
    </row>
    <row r="54" spans="2:27" x14ac:dyDescent="0.25">
      <c r="B54" s="41" t="s">
        <v>106</v>
      </c>
      <c r="C54" s="189">
        <v>0</v>
      </c>
      <c r="D54" s="189">
        <v>1.0364579882328283E-5</v>
      </c>
      <c r="E54" s="189">
        <v>2.7456186446986725E-3</v>
      </c>
      <c r="F54" s="189">
        <v>6.8156927058563629E-3</v>
      </c>
      <c r="G54" s="189">
        <v>1.3060204310645345E-2</v>
      </c>
      <c r="H54" s="189">
        <v>1.6476472685887606E-2</v>
      </c>
      <c r="I54" s="189">
        <v>1.7709343724662981E-2</v>
      </c>
      <c r="J54" s="189">
        <v>2.2988095977855727E-2</v>
      </c>
      <c r="K54" s="189">
        <v>2.5367257180680287E-2</v>
      </c>
      <c r="L54" s="189">
        <v>2.364187833089117E-2</v>
      </c>
      <c r="M54" s="189">
        <v>2.0567822037524778E-2</v>
      </c>
      <c r="N54" s="189">
        <v>2.0588918753050123E-2</v>
      </c>
      <c r="O54" s="189">
        <v>1.5509935522769119E-2</v>
      </c>
      <c r="P54" s="189">
        <v>1.2639436495047323E-2</v>
      </c>
      <c r="Q54" s="189">
        <v>9.8237604267257684E-3</v>
      </c>
      <c r="R54" s="189">
        <v>7.5093286757393369E-3</v>
      </c>
      <c r="S54" s="189">
        <v>7.0433000529195478E-3</v>
      </c>
      <c r="T54" s="189">
        <v>6.8250374306523288E-3</v>
      </c>
      <c r="U54" s="189">
        <v>6.3047446989004221E-3</v>
      </c>
      <c r="V54" s="189">
        <v>4.9183411079179677E-3</v>
      </c>
      <c r="W54" s="189">
        <v>5.1231971639531951E-3</v>
      </c>
      <c r="X54" s="189">
        <v>4.6124553497849177E-3</v>
      </c>
      <c r="Y54" s="189">
        <v>3.9949503011807693E-3</v>
      </c>
      <c r="Z54" s="189">
        <v>4.2837145747467694E-3</v>
      </c>
      <c r="AA54" s="189">
        <v>3.907675009740476E-3</v>
      </c>
    </row>
    <row r="55" spans="2:27" x14ac:dyDescent="0.25">
      <c r="B55" s="32" t="s">
        <v>16</v>
      </c>
      <c r="C55" s="190">
        <v>0</v>
      </c>
      <c r="D55" s="190">
        <v>1.3444094633080151E-5</v>
      </c>
      <c r="E55" s="190">
        <v>3.6345309562220386E-3</v>
      </c>
      <c r="F55" s="190">
        <v>9.2194492201903306E-3</v>
      </c>
      <c r="G55" s="190">
        <v>1.7982703944068288E-2</v>
      </c>
      <c r="H55" s="190">
        <v>2.3199589810480894E-2</v>
      </c>
      <c r="I55" s="190">
        <v>2.575184956713485E-2</v>
      </c>
      <c r="J55" s="190">
        <v>3.3240384359106312E-2</v>
      </c>
      <c r="K55" s="190">
        <v>3.5808928991146974E-2</v>
      </c>
      <c r="L55" s="190">
        <v>3.0427196135242824E-2</v>
      </c>
      <c r="M55" s="190">
        <v>2.2779112826325033E-2</v>
      </c>
      <c r="N55" s="190">
        <v>2.3200116610655252E-2</v>
      </c>
      <c r="O55" s="190">
        <v>1.9388198740567925E-2</v>
      </c>
      <c r="P55" s="190">
        <v>1.6466893579925576E-2</v>
      </c>
      <c r="Q55" s="190">
        <v>1.3347508431792695E-2</v>
      </c>
      <c r="R55" s="190">
        <v>9.8420721050058897E-3</v>
      </c>
      <c r="S55" s="190">
        <v>9.0369600891297332E-3</v>
      </c>
      <c r="T55" s="190">
        <v>8.9511929282246952E-3</v>
      </c>
      <c r="U55" s="190">
        <v>8.5025145989780209E-3</v>
      </c>
      <c r="V55" s="190">
        <v>6.6195370906701389E-3</v>
      </c>
      <c r="W55" s="190">
        <v>6.7835405635748884E-3</v>
      </c>
      <c r="X55" s="190">
        <v>6.0871257497827954E-3</v>
      </c>
      <c r="Y55" s="190">
        <v>5.2933827385913818E-3</v>
      </c>
      <c r="Z55" s="190">
        <v>5.1966308774490082E-3</v>
      </c>
      <c r="AA55" s="190">
        <v>3.1330356342349004E-3</v>
      </c>
    </row>
    <row r="56" spans="2:27" x14ac:dyDescent="0.25">
      <c r="B56" s="32" t="s">
        <v>17</v>
      </c>
      <c r="C56" s="190" t="s">
        <v>88</v>
      </c>
      <c r="D56" s="190" t="s">
        <v>88</v>
      </c>
      <c r="E56" s="190">
        <v>0</v>
      </c>
      <c r="F56" s="190">
        <v>1.0935633263097602E-7</v>
      </c>
      <c r="G56" s="190">
        <v>1.1794922108648612E-3</v>
      </c>
      <c r="H56" s="190">
        <v>1.2004068715167394E-3</v>
      </c>
      <c r="I56" s="190">
        <v>7.3119100737123553E-4</v>
      </c>
      <c r="J56" s="190">
        <v>1.6237116851418394E-3</v>
      </c>
      <c r="K56" s="190">
        <v>2.6140665438291822E-3</v>
      </c>
      <c r="L56" s="190">
        <v>9.2710275938879157E-3</v>
      </c>
      <c r="M56" s="190">
        <v>1.5646034501858752E-2</v>
      </c>
      <c r="N56" s="190">
        <v>1.450040731952287E-2</v>
      </c>
      <c r="O56" s="190">
        <v>6.7384778719637699E-3</v>
      </c>
      <c r="P56" s="190">
        <v>3.4194308984464316E-3</v>
      </c>
      <c r="Q56" s="190">
        <v>1.9160027063500208E-3</v>
      </c>
      <c r="R56" s="190">
        <v>1.7337114875951407E-3</v>
      </c>
      <c r="S56" s="190">
        <v>2.117160363426995E-3</v>
      </c>
      <c r="T56" s="190">
        <v>2.1040163932046574E-3</v>
      </c>
      <c r="U56" s="190">
        <v>1.576831551070429E-3</v>
      </c>
      <c r="V56" s="190">
        <v>1.2323062869835236E-3</v>
      </c>
      <c r="W56" s="190">
        <v>1.120335782939825E-3</v>
      </c>
      <c r="X56" s="190">
        <v>1.3005640065347989E-3</v>
      </c>
      <c r="Y56" s="190">
        <v>1.5212380809493131E-3</v>
      </c>
      <c r="Z56" s="190">
        <v>2.2741990094195383E-3</v>
      </c>
      <c r="AA56" s="190">
        <v>7.7463937550557448E-4</v>
      </c>
    </row>
    <row r="57" spans="2:27" x14ac:dyDescent="0.25">
      <c r="B57" s="177" t="s">
        <v>95</v>
      </c>
      <c r="C57" s="191" t="s">
        <v>88</v>
      </c>
      <c r="D57" s="191" t="s">
        <v>88</v>
      </c>
      <c r="E57" s="191" t="s">
        <v>88</v>
      </c>
      <c r="F57" s="191" t="s">
        <v>88</v>
      </c>
      <c r="G57" s="191" t="s">
        <v>88</v>
      </c>
      <c r="H57" s="191" t="s">
        <v>88</v>
      </c>
      <c r="I57" s="191" t="s">
        <v>88</v>
      </c>
      <c r="J57" s="191" t="s">
        <v>88</v>
      </c>
      <c r="K57" s="191" t="s">
        <v>88</v>
      </c>
      <c r="L57" s="191" t="s">
        <v>88</v>
      </c>
      <c r="M57" s="191" t="s">
        <v>88</v>
      </c>
      <c r="N57" s="191" t="s">
        <v>88</v>
      </c>
      <c r="O57" s="191" t="s">
        <v>88</v>
      </c>
      <c r="P57" s="191" t="s">
        <v>88</v>
      </c>
      <c r="Q57" s="191" t="s">
        <v>88</v>
      </c>
      <c r="R57" s="191">
        <v>9.3016342155929774E-6</v>
      </c>
      <c r="S57" s="191">
        <v>4.3023196665666321E-5</v>
      </c>
      <c r="T57" s="191">
        <v>1.00677494537652E-4</v>
      </c>
      <c r="U57" s="191">
        <v>2.3679724287558216E-4</v>
      </c>
      <c r="V57" s="191">
        <v>6.7872013325099287E-4</v>
      </c>
      <c r="W57" s="191">
        <v>6.1262582916615134E-3</v>
      </c>
      <c r="X57" s="191">
        <v>1.9211851853889138E-2</v>
      </c>
      <c r="Y57" s="191">
        <v>2.7315007477169483E-2</v>
      </c>
      <c r="Z57" s="191">
        <v>3.6114578228759707E-2</v>
      </c>
      <c r="AA57" s="191">
        <v>4.1782250334452826E-2</v>
      </c>
    </row>
    <row r="58" spans="2:27" x14ac:dyDescent="0.25">
      <c r="B58" s="178" t="s">
        <v>16</v>
      </c>
      <c r="C58" s="191" t="s">
        <v>88</v>
      </c>
      <c r="D58" s="191" t="s">
        <v>88</v>
      </c>
      <c r="E58" s="191" t="s">
        <v>88</v>
      </c>
      <c r="F58" s="191" t="s">
        <v>88</v>
      </c>
      <c r="G58" s="191" t="s">
        <v>88</v>
      </c>
      <c r="H58" s="191" t="s">
        <v>88</v>
      </c>
      <c r="I58" s="191" t="s">
        <v>88</v>
      </c>
      <c r="J58" s="191" t="s">
        <v>88</v>
      </c>
      <c r="K58" s="191" t="s">
        <v>88</v>
      </c>
      <c r="L58" s="191" t="s">
        <v>88</v>
      </c>
      <c r="M58" s="191" t="s">
        <v>88</v>
      </c>
      <c r="N58" s="191" t="s">
        <v>88</v>
      </c>
      <c r="O58" s="191" t="s">
        <v>88</v>
      </c>
      <c r="P58" s="191" t="s">
        <v>88</v>
      </c>
      <c r="Q58" s="191" t="s">
        <v>88</v>
      </c>
      <c r="R58" s="192">
        <v>1.3058231961168768E-5</v>
      </c>
      <c r="S58" s="192">
        <v>6.0434236716107434E-5</v>
      </c>
      <c r="T58" s="192">
        <v>1.460161697566682E-4</v>
      </c>
      <c r="U58" s="192">
        <v>3.4686367455720343E-4</v>
      </c>
      <c r="V58" s="192">
        <v>9.9195390535296237E-4</v>
      </c>
      <c r="W58" s="192">
        <v>8.6672458013418458E-3</v>
      </c>
      <c r="X58" s="192">
        <v>2.7765182873651983E-2</v>
      </c>
      <c r="Y58" s="192">
        <v>4.1650100738594951E-2</v>
      </c>
      <c r="Z58" s="192">
        <v>5.2517171598207818E-2</v>
      </c>
      <c r="AA58" s="192">
        <v>4.1782250334452826E-2</v>
      </c>
    </row>
    <row r="59" spans="2:27" ht="14.4" thickBot="1" x14ac:dyDescent="0.3">
      <c r="B59" s="39" t="s">
        <v>0</v>
      </c>
      <c r="C59" s="188">
        <v>0.99999999999999989</v>
      </c>
      <c r="D59" s="188">
        <v>0.99999999999999967</v>
      </c>
      <c r="E59" s="188">
        <v>1</v>
      </c>
      <c r="F59" s="188">
        <v>1</v>
      </c>
      <c r="G59" s="188">
        <v>1</v>
      </c>
      <c r="H59" s="188">
        <v>1</v>
      </c>
      <c r="I59" s="188">
        <v>1</v>
      </c>
      <c r="J59" s="188">
        <v>1</v>
      </c>
      <c r="K59" s="188">
        <v>1</v>
      </c>
      <c r="L59" s="188">
        <v>0.99999999999999989</v>
      </c>
      <c r="M59" s="188">
        <v>1</v>
      </c>
      <c r="N59" s="188">
        <v>1</v>
      </c>
      <c r="O59" s="188">
        <v>0.99999999999999989</v>
      </c>
      <c r="P59" s="188">
        <v>1.0000000000000002</v>
      </c>
      <c r="Q59" s="188">
        <v>1.0000000000000002</v>
      </c>
      <c r="R59" s="188">
        <v>1</v>
      </c>
      <c r="S59" s="188">
        <v>1</v>
      </c>
      <c r="T59" s="188">
        <v>0.99999999999999989</v>
      </c>
      <c r="U59" s="188">
        <v>0.99999999999999989</v>
      </c>
      <c r="V59" s="188">
        <v>1.0000000000000002</v>
      </c>
      <c r="W59" s="188">
        <v>1</v>
      </c>
      <c r="X59" s="188">
        <v>1</v>
      </c>
      <c r="Y59" s="188">
        <v>1</v>
      </c>
      <c r="Z59" s="188">
        <v>1</v>
      </c>
      <c r="AA59" s="188">
        <v>0.99999999999999978</v>
      </c>
    </row>
    <row r="60" spans="2:27" ht="14.4" thickBot="1" x14ac:dyDescent="0.3">
      <c r="B60" s="39" t="s">
        <v>52</v>
      </c>
      <c r="C60" s="193" t="s">
        <v>88</v>
      </c>
      <c r="D60" s="193">
        <v>0.11434763185433394</v>
      </c>
      <c r="E60" s="193">
        <v>0.16782614676702834</v>
      </c>
      <c r="F60" s="193">
        <v>0.11016365248461124</v>
      </c>
      <c r="G60" s="193">
        <v>0.22344345745117167</v>
      </c>
      <c r="H60" s="193">
        <v>0.18530713304702751</v>
      </c>
      <c r="I60" s="193">
        <v>0.23022205001507112</v>
      </c>
      <c r="J60" s="193">
        <v>0.29864223410531143</v>
      </c>
      <c r="K60" s="193">
        <v>0.21844678405322582</v>
      </c>
      <c r="L60" s="193">
        <v>3.5156302497332481E-2</v>
      </c>
      <c r="M60" s="193">
        <v>0.10296952431796202</v>
      </c>
      <c r="N60" s="193">
        <v>7.7297899538463444E-2</v>
      </c>
      <c r="O60" s="193">
        <v>0.12590895140201064</v>
      </c>
      <c r="P60" s="193">
        <v>0.14342740074121596</v>
      </c>
      <c r="Q60" s="193">
        <v>0.20034852139330561</v>
      </c>
      <c r="R60" s="193">
        <v>0.11291796667476794</v>
      </c>
      <c r="S60" s="193">
        <v>0.18217498504114316</v>
      </c>
      <c r="T60" s="193">
        <v>9.021142022827533E-2</v>
      </c>
      <c r="U60" s="193">
        <v>1.6560824190990697E-2</v>
      </c>
      <c r="V60" s="193">
        <v>9.9393717015509031E-2</v>
      </c>
      <c r="W60" s="193">
        <v>-2.1538288428045171E-2</v>
      </c>
      <c r="X60" s="193">
        <v>0.20895852570008389</v>
      </c>
      <c r="Y60" s="193">
        <v>0.13046992366815813</v>
      </c>
      <c r="Z60" s="193">
        <v>3.2051176356536537E-2</v>
      </c>
      <c r="AA60" s="193">
        <v>0.10302454193957078</v>
      </c>
    </row>
    <row r="61" spans="2:27" x14ac:dyDescent="0.25">
      <c r="B61" s="220"/>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row>
    <row r="62" spans="2:27" x14ac:dyDescent="0.25">
      <c r="B62" s="288" t="s">
        <v>109</v>
      </c>
      <c r="C62" s="288"/>
      <c r="D62" s="288"/>
      <c r="E62" s="288"/>
      <c r="F62" s="81"/>
      <c r="G62" s="81"/>
      <c r="H62" s="81"/>
      <c r="I62" s="81"/>
      <c r="J62" s="81"/>
      <c r="K62" s="81"/>
      <c r="L62" s="81"/>
      <c r="M62" s="81"/>
      <c r="N62" s="81"/>
      <c r="O62" s="46"/>
      <c r="P62" s="19"/>
      <c r="Q62" s="19"/>
      <c r="R62" s="19"/>
      <c r="S62" s="19"/>
      <c r="T62" s="19"/>
      <c r="U62" s="19"/>
      <c r="V62" s="19"/>
      <c r="AA62" s="221"/>
    </row>
    <row r="63" spans="2:27" x14ac:dyDescent="0.25"/>
    <row r="64" spans="2:27" x14ac:dyDescent="0.25">
      <c r="B64" s="184" t="s">
        <v>183</v>
      </c>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row>
  </sheetData>
  <mergeCells count="33">
    <mergeCell ref="B62:E62"/>
    <mergeCell ref="O37:O38"/>
    <mergeCell ref="P37:P38"/>
    <mergeCell ref="Q37:Q38"/>
    <mergeCell ref="R37:R38"/>
    <mergeCell ref="I37:I38"/>
    <mergeCell ref="J37:J38"/>
    <mergeCell ref="K37:K38"/>
    <mergeCell ref="L37:L38"/>
    <mergeCell ref="M37:M38"/>
    <mergeCell ref="N37:N38"/>
    <mergeCell ref="E37:E38"/>
    <mergeCell ref="F37:F38"/>
    <mergeCell ref="B1:V1"/>
    <mergeCell ref="B2:V2"/>
    <mergeCell ref="B3:V3"/>
    <mergeCell ref="U37:U38"/>
    <mergeCell ref="V37:V38"/>
    <mergeCell ref="S37:S38"/>
    <mergeCell ref="T37:T38"/>
    <mergeCell ref="AA37:AA38"/>
    <mergeCell ref="X37:X38"/>
    <mergeCell ref="Z37:Z38"/>
    <mergeCell ref="W37:W38"/>
    <mergeCell ref="B32:V32"/>
    <mergeCell ref="B33:V33"/>
    <mergeCell ref="B34:V34"/>
    <mergeCell ref="B37:B38"/>
    <mergeCell ref="C37:C38"/>
    <mergeCell ref="D37:D38"/>
    <mergeCell ref="G37:G38"/>
    <mergeCell ref="H37:H38"/>
    <mergeCell ref="Y37:Y38"/>
  </mergeCells>
  <hyperlinks>
    <hyperlink ref="B64" location="CONTENIDO!A1" display="CONTENIDO" xr:uid="{D129EB3E-0AE4-45A4-8956-90118F774AF9}"/>
  </hyperlinks>
  <pageMargins left="0.7" right="0.7" top="0.75" bottom="0.75" header="0.3" footer="0.3"/>
  <pageSetup orientation="portrait" r:id="rId1"/>
  <headerFooter>
    <oddFooter>&amp;C&amp;1#&amp;"Calibri"&amp;10&amp;K000000Uso Interno</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1980-16F6-45D4-B707-3C95CD11C34C}">
  <sheetPr>
    <tabColor theme="4"/>
  </sheetPr>
  <dimension ref="A1:T40"/>
  <sheetViews>
    <sheetView showGridLines="0" showRowColHeaders="0" zoomScale="80" zoomScaleNormal="80" workbookViewId="0"/>
  </sheetViews>
  <sheetFormatPr baseColWidth="10" defaultColWidth="0" defaultRowHeight="13.8" zeroHeight="1" x14ac:dyDescent="0.25"/>
  <cols>
    <col min="1" max="20" width="11.19921875" customWidth="1"/>
    <col min="21" max="16384" width="11.19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c r="B40" s="184" t="s">
        <v>183</v>
      </c>
    </row>
  </sheetData>
  <hyperlinks>
    <hyperlink ref="B40" location="CONTENIDO!A1" display="CONTENIDO" xr:uid="{84896F7E-5DBF-4C15-AEDC-6919DA05A102}"/>
  </hyperlinks>
  <pageMargins left="0.7" right="0.7" top="0.75" bottom="0.75" header="0.3" footer="0.3"/>
  <pageSetup orientation="portrait" r:id="rId1"/>
  <headerFooter>
    <oddFooter>&amp;C&amp;1#&amp;"Calibri"&amp;10&amp;K000000Uso Interno</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CA66-2544-4B2C-BD0A-CDD8B7CFBB3B}">
  <sheetPr codeName="Hoja13">
    <tabColor theme="4"/>
  </sheetPr>
  <dimension ref="A1:T40"/>
  <sheetViews>
    <sheetView showGridLines="0" showRowColHeaders="0" zoomScale="59" zoomScaleNormal="59" workbookViewId="0"/>
  </sheetViews>
  <sheetFormatPr baseColWidth="10" defaultColWidth="0" defaultRowHeight="13.8" zeroHeight="1" x14ac:dyDescent="0.25"/>
  <cols>
    <col min="1" max="20" width="11.19921875" customWidth="1"/>
    <col min="21" max="16384" width="11.19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c r="B40" s="184" t="s">
        <v>183</v>
      </c>
    </row>
  </sheetData>
  <hyperlinks>
    <hyperlink ref="B40" location="CONTENIDO!A1" display="CONTENIDO" xr:uid="{08F5B645-63EB-42F7-BA1E-6241493D0404}"/>
  </hyperlinks>
  <pageMargins left="0.7" right="0.7" top="0.75" bottom="0.75" header="0.3" footer="0.3"/>
  <pageSetup orientation="portrait" r:id="rId1"/>
  <headerFooter>
    <oddFooter>&amp;C&amp;1#&amp;"Calibri"&amp;10&amp;K000000Uso Interno</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8D64-66B5-4A15-AD75-2FC6940E0A07}">
  <sheetPr codeName="Hoja14">
    <tabColor theme="4"/>
  </sheetPr>
  <dimension ref="A40:T40"/>
  <sheetViews>
    <sheetView showGridLines="0" showRowColHeaders="0" topLeftCell="A40" zoomScale="70" zoomScaleNormal="70" workbookViewId="0">
      <selection activeCell="T34" sqref="T34"/>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83E57F69-A8DF-48A9-99B4-6B8913D39F49}"/>
  </hyperlinks>
  <pageMargins left="0.7" right="0.7" top="0.75" bottom="0.75" header="0.3" footer="0.3"/>
  <pageSetup orientation="portrait" r:id="rId1"/>
  <headerFooter>
    <oddFooter>&amp;C&amp;1#&amp;"Calibri"&amp;10&amp;K000000Uso Interno</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2E83-F045-4D1D-A5B9-EF8094DE84A3}">
  <sheetPr codeName="Hoja15">
    <tabColor theme="4"/>
  </sheetPr>
  <dimension ref="A40:T40"/>
  <sheetViews>
    <sheetView showGridLines="0" showRowColHeaders="0" topLeftCell="A40" zoomScale="80" zoomScaleNormal="80" workbookViewId="0">
      <selection activeCell="T23" sqref="T23"/>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C461E059-808C-458C-8537-AD0A5EF31E48}"/>
  </hyperlinks>
  <pageMargins left="0.7" right="0.7" top="0.75" bottom="0.75" header="0.3" footer="0.3"/>
  <pageSetup orientation="portrait" r:id="rId1"/>
  <headerFooter>
    <oddFooter>&amp;C&amp;1#&amp;"Calibri"&amp;10&amp;K000000Uso Interno</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3BD3-68A4-41BD-B9BD-804B5A2D8EF2}">
  <sheetPr codeName="Hoja16">
    <tabColor theme="4"/>
  </sheetPr>
  <dimension ref="A40:T40"/>
  <sheetViews>
    <sheetView showGridLines="0" showRowColHeaders="0" topLeftCell="A40" zoomScale="54" zoomScaleNormal="54" workbookViewId="0">
      <selection activeCell="T40" sqref="T40"/>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3891D8F6-D839-4EAE-82BB-0531391B81F4}"/>
  </hyperlinks>
  <pageMargins left="0.7" right="0.7" top="0.75" bottom="0.75" header="0.3" footer="0.3"/>
  <pageSetup orientation="portrait" r:id="rId1"/>
  <headerFooter>
    <oddFooter>&amp;C&amp;1#&amp;"Calibri"&amp;10&amp;K000000Uso Interno</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08A3-06B5-4EE3-B205-8383B0611836}">
  <sheetPr codeName="Hoja17">
    <tabColor theme="4"/>
  </sheetPr>
  <dimension ref="A40:T40"/>
  <sheetViews>
    <sheetView showGridLines="0" showRowColHeaders="0" topLeftCell="A40" zoomScale="60" zoomScaleNormal="60" workbookViewId="0">
      <selection activeCell="T40" sqref="T40"/>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5B370992-0A4E-4B2A-BA6A-8CFBD85759E7}"/>
  </hyperlinks>
  <pageMargins left="0.7" right="0.7" top="0.75" bottom="0.75" header="0.3" footer="0.3"/>
  <pageSetup orientation="portrait" r:id="rId1"/>
  <headerFooter>
    <oddFooter>&amp;C&amp;1#&amp;"Calibri"&amp;10&amp;K000000Uso Interno</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4F0C-9EBB-4B24-9A68-0457F49260F5}">
  <sheetPr>
    <tabColor theme="4"/>
  </sheetPr>
  <dimension ref="A1:T40"/>
  <sheetViews>
    <sheetView showRowColHeaders="0" zoomScale="55" zoomScaleNormal="55" workbookViewId="0">
      <selection activeCell="G39" sqref="G39"/>
    </sheetView>
  </sheetViews>
  <sheetFormatPr baseColWidth="10" defaultColWidth="0" defaultRowHeight="13.8" zeroHeight="1" x14ac:dyDescent="0.25"/>
  <cols>
    <col min="1" max="20" width="11.19921875" style="159" customWidth="1"/>
    <col min="21" max="16384" width="11.19921875" style="159"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c r="B40" s="184" t="s">
        <v>183</v>
      </c>
    </row>
  </sheetData>
  <hyperlinks>
    <hyperlink ref="B40" location="CONTENIDO!A1" display="CONTENIDO" xr:uid="{45630AF1-1710-4F90-AF73-89CE8338D59C}"/>
  </hyperlinks>
  <pageMargins left="0.7" right="0.7" top="0.75" bottom="0.75" header="0.3" footer="0.3"/>
  <pageSetup orientation="portrait" r:id="rId1"/>
  <headerFooter>
    <oddFooter>&amp;C&amp;1#&amp;"Calibri"&amp;10&amp;K000000Uso Interno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2:AC27"/>
  <sheetViews>
    <sheetView showGridLines="0" showRowColHeaders="0" zoomScale="70" zoomScaleNormal="70" workbookViewId="0">
      <pane xSplit="2" ySplit="6" topLeftCell="C7" activePane="bottomRight" state="frozen"/>
      <selection pane="topRight" activeCell="B1" sqref="B1"/>
      <selection pane="bottomLeft" activeCell="A5" sqref="A5"/>
      <selection pane="bottomRight" activeCell="A2" sqref="A2"/>
    </sheetView>
  </sheetViews>
  <sheetFormatPr baseColWidth="10" defaultColWidth="0" defaultRowHeight="13.2" zeroHeight="1" x14ac:dyDescent="0.25"/>
  <cols>
    <col min="1" max="1" width="2.59765625" style="1" customWidth="1"/>
    <col min="2" max="2" width="22.09765625" style="1" customWidth="1"/>
    <col min="3" max="17" width="9.3984375" style="1" customWidth="1"/>
    <col min="18" max="18" width="11.19921875" style="1" customWidth="1"/>
    <col min="19" max="19" width="9.3984375" style="1" customWidth="1"/>
    <col min="20" max="21" width="9.3984375" style="1" hidden="1" customWidth="1"/>
    <col min="22" max="22" width="4.69921875" style="1" hidden="1" customWidth="1"/>
    <col min="23" max="23" width="21.5" style="1" hidden="1" customWidth="1"/>
    <col min="24" max="24" width="12.3984375" style="1" hidden="1" customWidth="1"/>
    <col min="25" max="25" width="4.09765625" style="1" hidden="1" customWidth="1"/>
    <col min="26" max="26" width="12.69921875" style="1" hidden="1" customWidth="1"/>
    <col min="27" max="27" width="5.3984375" style="1" hidden="1" customWidth="1"/>
    <col min="28" max="28" width="17.3984375" style="1" hidden="1" customWidth="1"/>
    <col min="29" max="29" width="12.69921875" style="1" hidden="1" customWidth="1"/>
    <col min="30" max="16384" width="11" style="1" hidden="1"/>
  </cols>
  <sheetData>
    <row r="2" spans="2:19" ht="17.399999999999999" x14ac:dyDescent="0.25">
      <c r="B2" s="264" t="s">
        <v>94</v>
      </c>
      <c r="C2" s="264"/>
      <c r="D2" s="264"/>
      <c r="E2" s="264"/>
      <c r="F2" s="264"/>
      <c r="G2" s="264"/>
      <c r="H2" s="264"/>
      <c r="I2" s="264"/>
      <c r="J2" s="264"/>
      <c r="K2" s="264"/>
      <c r="L2" s="264"/>
      <c r="M2" s="264"/>
      <c r="N2" s="264"/>
      <c r="O2" s="264"/>
      <c r="P2" s="264"/>
      <c r="Q2" s="264"/>
      <c r="R2" s="264"/>
      <c r="S2" s="168"/>
    </row>
    <row r="3" spans="2:19" ht="17.399999999999999" x14ac:dyDescent="0.25">
      <c r="B3" s="268" t="s">
        <v>172</v>
      </c>
      <c r="C3" s="268"/>
      <c r="D3" s="268"/>
      <c r="E3" s="268"/>
      <c r="F3" s="268"/>
      <c r="G3" s="268"/>
      <c r="H3" s="268"/>
      <c r="I3" s="268"/>
      <c r="J3" s="268"/>
      <c r="K3" s="268"/>
      <c r="L3" s="268"/>
      <c r="M3" s="268"/>
      <c r="N3" s="268"/>
      <c r="O3" s="268"/>
      <c r="P3" s="268"/>
      <c r="Q3" s="268"/>
      <c r="R3" s="268"/>
      <c r="S3" s="85"/>
    </row>
    <row r="4" spans="2:19" ht="17.399999999999999" x14ac:dyDescent="0.25">
      <c r="B4" s="269" t="s">
        <v>267</v>
      </c>
      <c r="C4" s="269"/>
      <c r="D4" s="269"/>
      <c r="E4" s="269"/>
      <c r="F4" s="269"/>
      <c r="G4" s="269"/>
      <c r="H4" s="269"/>
      <c r="I4" s="269"/>
      <c r="J4" s="269"/>
      <c r="K4" s="269"/>
      <c r="L4" s="269"/>
      <c r="M4" s="269"/>
      <c r="N4" s="269"/>
      <c r="O4" s="269"/>
      <c r="P4" s="269"/>
      <c r="Q4" s="269"/>
      <c r="R4" s="269"/>
      <c r="S4" s="85"/>
    </row>
    <row r="5" spans="2:19" ht="20.100000000000001" customHeight="1" x14ac:dyDescent="0.25">
      <c r="B5" s="265"/>
      <c r="C5" s="265"/>
      <c r="D5" s="265"/>
      <c r="E5" s="265"/>
      <c r="F5" s="265"/>
      <c r="G5" s="265"/>
      <c r="H5" s="265"/>
      <c r="I5" s="265"/>
      <c r="J5" s="265"/>
      <c r="K5" s="265"/>
      <c r="L5" s="265"/>
      <c r="M5" s="265"/>
      <c r="N5" s="265"/>
      <c r="O5" s="265"/>
      <c r="P5" s="265"/>
      <c r="Q5" s="265"/>
      <c r="R5" s="265"/>
      <c r="S5" s="265"/>
    </row>
    <row r="6" spans="2:19" ht="31.5" customHeight="1" x14ac:dyDescent="0.25">
      <c r="B6" s="11" t="s">
        <v>37</v>
      </c>
      <c r="C6" s="158" t="s">
        <v>38</v>
      </c>
      <c r="D6" s="158" t="s">
        <v>174</v>
      </c>
      <c r="E6" s="158" t="s">
        <v>48</v>
      </c>
      <c r="F6" s="158" t="s">
        <v>49</v>
      </c>
      <c r="G6" s="158" t="s">
        <v>43</v>
      </c>
      <c r="H6" s="158" t="s">
        <v>47</v>
      </c>
      <c r="I6" s="158" t="s">
        <v>42</v>
      </c>
      <c r="J6" s="158" t="s">
        <v>39</v>
      </c>
      <c r="K6" s="11" t="s">
        <v>50</v>
      </c>
      <c r="L6" s="11" t="s">
        <v>46</v>
      </c>
      <c r="M6" s="11" t="s">
        <v>41</v>
      </c>
      <c r="N6" s="11" t="s">
        <v>45</v>
      </c>
      <c r="O6" s="11" t="s">
        <v>44</v>
      </c>
      <c r="P6" s="11" t="s">
        <v>40</v>
      </c>
      <c r="Q6" s="11" t="s">
        <v>76</v>
      </c>
      <c r="R6" s="11" t="s">
        <v>164</v>
      </c>
    </row>
    <row r="7" spans="2:19" ht="24.9" customHeight="1" x14ac:dyDescent="0.25">
      <c r="B7" s="157" t="s">
        <v>2</v>
      </c>
      <c r="C7" s="156">
        <v>2</v>
      </c>
      <c r="D7" s="156">
        <v>2</v>
      </c>
      <c r="E7" s="156">
        <v>1</v>
      </c>
      <c r="F7" s="156"/>
      <c r="G7" s="156">
        <v>1</v>
      </c>
      <c r="H7" s="156">
        <v>1</v>
      </c>
      <c r="I7" s="156">
        <v>1</v>
      </c>
      <c r="J7" s="156">
        <v>1</v>
      </c>
      <c r="K7" s="156">
        <v>1</v>
      </c>
      <c r="L7" s="156">
        <v>2</v>
      </c>
      <c r="M7" s="156">
        <v>1</v>
      </c>
      <c r="N7" s="156">
        <v>1</v>
      </c>
      <c r="O7" s="156">
        <v>1</v>
      </c>
      <c r="P7" s="156">
        <v>1</v>
      </c>
      <c r="Q7" s="156">
        <v>1</v>
      </c>
      <c r="R7" s="156"/>
    </row>
    <row r="8" spans="2:19" ht="24.9" customHeight="1" x14ac:dyDescent="0.25">
      <c r="B8" s="6" t="s">
        <v>3</v>
      </c>
      <c r="C8" s="230">
        <v>3</v>
      </c>
      <c r="D8" s="230">
        <v>3</v>
      </c>
      <c r="E8" s="230">
        <v>3</v>
      </c>
      <c r="F8" s="230">
        <v>3</v>
      </c>
      <c r="G8" s="230">
        <v>3</v>
      </c>
      <c r="H8" s="230">
        <v>3</v>
      </c>
      <c r="I8" s="230">
        <v>3</v>
      </c>
      <c r="J8" s="230">
        <v>2</v>
      </c>
      <c r="K8" s="230">
        <v>3</v>
      </c>
      <c r="L8" s="230">
        <v>3</v>
      </c>
      <c r="M8" s="230">
        <v>3</v>
      </c>
      <c r="N8" s="230">
        <v>3</v>
      </c>
      <c r="O8" s="230">
        <v>3</v>
      </c>
      <c r="P8" s="230">
        <v>3</v>
      </c>
      <c r="Q8" s="230">
        <v>3</v>
      </c>
      <c r="R8" s="230">
        <v>3</v>
      </c>
    </row>
    <row r="9" spans="2:19" ht="24.9" customHeight="1" x14ac:dyDescent="0.25">
      <c r="B9" s="157" t="s">
        <v>4</v>
      </c>
      <c r="C9" s="156">
        <v>11</v>
      </c>
      <c r="D9" s="156">
        <v>11</v>
      </c>
      <c r="E9" s="156">
        <v>11</v>
      </c>
      <c r="F9" s="156">
        <v>11</v>
      </c>
      <c r="G9" s="156">
        <v>11</v>
      </c>
      <c r="H9" s="156">
        <v>11</v>
      </c>
      <c r="I9" s="156">
        <v>11</v>
      </c>
      <c r="J9" s="156">
        <v>7</v>
      </c>
      <c r="K9" s="156">
        <v>6</v>
      </c>
      <c r="L9" s="156">
        <v>6</v>
      </c>
      <c r="M9" s="156">
        <v>6</v>
      </c>
      <c r="N9" s="156">
        <v>11</v>
      </c>
      <c r="O9" s="156">
        <v>11</v>
      </c>
      <c r="P9" s="156">
        <v>7</v>
      </c>
      <c r="Q9" s="156">
        <v>9</v>
      </c>
      <c r="R9" s="156">
        <v>8</v>
      </c>
    </row>
    <row r="10" spans="2:19" ht="24.9" customHeight="1" x14ac:dyDescent="0.25">
      <c r="B10" s="6" t="s">
        <v>5</v>
      </c>
      <c r="C10" s="230">
        <v>4</v>
      </c>
      <c r="D10" s="230">
        <v>3</v>
      </c>
      <c r="E10" s="230">
        <v>2</v>
      </c>
      <c r="F10" s="230">
        <v>0</v>
      </c>
      <c r="G10" s="230">
        <v>0</v>
      </c>
      <c r="H10" s="230">
        <v>0</v>
      </c>
      <c r="I10" s="230">
        <v>0</v>
      </c>
      <c r="J10" s="230">
        <v>0</v>
      </c>
      <c r="K10" s="230">
        <v>0</v>
      </c>
      <c r="L10" s="230">
        <v>0</v>
      </c>
      <c r="M10" s="230">
        <v>0</v>
      </c>
      <c r="N10" s="230">
        <v>1</v>
      </c>
      <c r="O10" s="230">
        <v>4</v>
      </c>
      <c r="P10" s="230">
        <v>0</v>
      </c>
      <c r="Q10" s="230">
        <v>1</v>
      </c>
      <c r="R10" s="230">
        <v>0</v>
      </c>
    </row>
    <row r="11" spans="2:19" ht="24.9" customHeight="1" x14ac:dyDescent="0.25">
      <c r="B11" s="157" t="s">
        <v>6</v>
      </c>
      <c r="C11" s="156">
        <v>2</v>
      </c>
      <c r="D11" s="156">
        <v>2</v>
      </c>
      <c r="E11" s="156">
        <v>2</v>
      </c>
      <c r="F11" s="156">
        <v>0</v>
      </c>
      <c r="G11" s="156">
        <v>0</v>
      </c>
      <c r="H11" s="156">
        <v>0</v>
      </c>
      <c r="I11" s="156">
        <v>0</v>
      </c>
      <c r="J11" s="156">
        <v>0</v>
      </c>
      <c r="K11" s="156">
        <v>0</v>
      </c>
      <c r="L11" s="156">
        <v>1</v>
      </c>
      <c r="M11" s="156">
        <v>0</v>
      </c>
      <c r="N11" s="156">
        <v>1</v>
      </c>
      <c r="O11" s="156">
        <v>0</v>
      </c>
      <c r="P11" s="156">
        <v>0</v>
      </c>
      <c r="Q11" s="156">
        <v>0</v>
      </c>
      <c r="R11" s="156">
        <v>0</v>
      </c>
    </row>
    <row r="12" spans="2:19" ht="24.9" customHeight="1" x14ac:dyDescent="0.25">
      <c r="B12" s="6" t="s">
        <v>7</v>
      </c>
      <c r="C12" s="230">
        <v>22</v>
      </c>
      <c r="D12" s="230">
        <v>22</v>
      </c>
      <c r="E12" s="230">
        <v>22</v>
      </c>
      <c r="F12" s="230">
        <v>0</v>
      </c>
      <c r="G12" s="230">
        <v>0</v>
      </c>
      <c r="H12" s="230">
        <v>19</v>
      </c>
      <c r="I12" s="230">
        <v>18</v>
      </c>
      <c r="J12" s="230">
        <v>0</v>
      </c>
      <c r="K12" s="230">
        <v>0</v>
      </c>
      <c r="L12" s="230">
        <v>0</v>
      </c>
      <c r="M12" s="230">
        <v>0</v>
      </c>
      <c r="N12" s="230">
        <v>20</v>
      </c>
      <c r="O12" s="230">
        <v>13</v>
      </c>
      <c r="P12" s="230">
        <v>0</v>
      </c>
      <c r="Q12" s="230">
        <v>1</v>
      </c>
      <c r="R12" s="230">
        <v>17</v>
      </c>
    </row>
    <row r="13" spans="2:19" ht="24.9" customHeight="1" x14ac:dyDescent="0.25">
      <c r="B13" s="157" t="s">
        <v>8</v>
      </c>
      <c r="C13" s="156">
        <v>5</v>
      </c>
      <c r="D13" s="156">
        <v>5</v>
      </c>
      <c r="E13" s="156">
        <v>4</v>
      </c>
      <c r="F13" s="156">
        <v>0</v>
      </c>
      <c r="G13" s="156">
        <v>0</v>
      </c>
      <c r="H13" s="156">
        <v>3</v>
      </c>
      <c r="I13" s="156">
        <v>1</v>
      </c>
      <c r="J13" s="156">
        <v>1</v>
      </c>
      <c r="K13" s="156">
        <v>0</v>
      </c>
      <c r="L13" s="156">
        <v>0</v>
      </c>
      <c r="M13" s="156">
        <v>0</v>
      </c>
      <c r="N13" s="156">
        <v>2</v>
      </c>
      <c r="O13" s="156">
        <v>3</v>
      </c>
      <c r="P13" s="156">
        <v>0</v>
      </c>
      <c r="Q13" s="156">
        <v>0</v>
      </c>
      <c r="R13" s="156">
        <v>1</v>
      </c>
    </row>
    <row r="14" spans="2:19" ht="24.9" customHeight="1" x14ac:dyDescent="0.25">
      <c r="B14" s="6" t="s">
        <v>9</v>
      </c>
      <c r="C14" s="230">
        <v>15</v>
      </c>
      <c r="D14" s="230">
        <v>15</v>
      </c>
      <c r="E14" s="230">
        <v>14</v>
      </c>
      <c r="F14" s="230">
        <v>0</v>
      </c>
      <c r="G14" s="230">
        <v>0</v>
      </c>
      <c r="H14" s="230">
        <v>11</v>
      </c>
      <c r="I14" s="230">
        <v>7</v>
      </c>
      <c r="J14" s="230">
        <v>1</v>
      </c>
      <c r="K14" s="230">
        <v>1</v>
      </c>
      <c r="L14" s="230">
        <v>5</v>
      </c>
      <c r="M14" s="230">
        <v>1</v>
      </c>
      <c r="N14" s="230">
        <v>2</v>
      </c>
      <c r="O14" s="230">
        <v>11</v>
      </c>
      <c r="P14" s="230">
        <v>0</v>
      </c>
      <c r="Q14" s="230">
        <v>0</v>
      </c>
      <c r="R14" s="230">
        <v>1</v>
      </c>
    </row>
    <row r="15" spans="2:19" ht="24.9" customHeight="1" x14ac:dyDescent="0.25">
      <c r="B15" s="157" t="s">
        <v>10</v>
      </c>
      <c r="C15" s="156">
        <v>2</v>
      </c>
      <c r="D15" s="156">
        <v>2</v>
      </c>
      <c r="E15" s="156">
        <v>2</v>
      </c>
      <c r="F15" s="156">
        <v>2</v>
      </c>
      <c r="G15" s="156">
        <v>2</v>
      </c>
      <c r="H15" s="156">
        <v>2</v>
      </c>
      <c r="I15" s="156">
        <v>2</v>
      </c>
      <c r="J15" s="156">
        <v>0</v>
      </c>
      <c r="K15" s="156">
        <v>0</v>
      </c>
      <c r="L15" s="156">
        <v>0</v>
      </c>
      <c r="M15" s="156">
        <v>0</v>
      </c>
      <c r="N15" s="156">
        <v>2</v>
      </c>
      <c r="O15" s="156">
        <v>2</v>
      </c>
      <c r="P15" s="156">
        <v>0</v>
      </c>
      <c r="Q15" s="156">
        <v>0</v>
      </c>
      <c r="R15" s="156">
        <v>2</v>
      </c>
    </row>
    <row r="16" spans="2:19" ht="24.9" customHeight="1" x14ac:dyDescent="0.25">
      <c r="B16" s="5" t="s">
        <v>153</v>
      </c>
      <c r="C16" s="230">
        <v>6</v>
      </c>
      <c r="D16" s="230">
        <v>6</v>
      </c>
      <c r="E16" s="230">
        <v>3</v>
      </c>
      <c r="F16" s="230" t="s">
        <v>219</v>
      </c>
      <c r="G16" s="230" t="s">
        <v>219</v>
      </c>
      <c r="H16" s="230">
        <v>2</v>
      </c>
      <c r="I16" s="230">
        <v>2</v>
      </c>
      <c r="J16" s="230" t="s">
        <v>219</v>
      </c>
      <c r="K16" s="230" t="s">
        <v>219</v>
      </c>
      <c r="L16" s="230" t="s">
        <v>219</v>
      </c>
      <c r="M16" s="230" t="s">
        <v>219</v>
      </c>
      <c r="N16" s="230">
        <v>6</v>
      </c>
      <c r="O16" s="230">
        <v>5</v>
      </c>
      <c r="P16" s="230" t="s">
        <v>219</v>
      </c>
      <c r="Q16" s="230" t="s">
        <v>219</v>
      </c>
      <c r="R16" s="230" t="s">
        <v>219</v>
      </c>
    </row>
    <row r="17" spans="2:18" ht="24.9" customHeight="1" x14ac:dyDescent="0.25">
      <c r="B17" s="157" t="s">
        <v>96</v>
      </c>
      <c r="C17" s="156">
        <v>29</v>
      </c>
      <c r="D17" s="156">
        <v>15</v>
      </c>
      <c r="E17" s="156">
        <v>10</v>
      </c>
      <c r="F17" s="156">
        <v>0</v>
      </c>
      <c r="G17" s="156">
        <v>0</v>
      </c>
      <c r="H17" s="156">
        <v>5</v>
      </c>
      <c r="I17" s="156">
        <v>1</v>
      </c>
      <c r="J17" s="156">
        <v>0</v>
      </c>
      <c r="K17" s="156">
        <v>1</v>
      </c>
      <c r="L17" s="156">
        <v>1</v>
      </c>
      <c r="M17" s="156">
        <v>1</v>
      </c>
      <c r="N17" s="156">
        <v>40</v>
      </c>
      <c r="O17" s="156">
        <v>33</v>
      </c>
      <c r="P17" s="156">
        <v>0</v>
      </c>
      <c r="Q17" s="156">
        <v>0</v>
      </c>
      <c r="R17" s="156">
        <v>8</v>
      </c>
    </row>
    <row r="18" spans="2:18" ht="24.9" customHeight="1" x14ac:dyDescent="0.25">
      <c r="B18" s="5" t="s">
        <v>154</v>
      </c>
      <c r="C18" s="230">
        <v>2</v>
      </c>
      <c r="D18" s="230">
        <v>2</v>
      </c>
      <c r="E18" s="230" t="s">
        <v>219</v>
      </c>
      <c r="F18" s="230" t="s">
        <v>219</v>
      </c>
      <c r="G18" s="230" t="s">
        <v>219</v>
      </c>
      <c r="H18" s="230" t="s">
        <v>219</v>
      </c>
      <c r="I18" s="230" t="s">
        <v>219</v>
      </c>
      <c r="J18" s="230" t="s">
        <v>219</v>
      </c>
      <c r="K18" s="230" t="s">
        <v>219</v>
      </c>
      <c r="L18" s="230" t="s">
        <v>219</v>
      </c>
      <c r="M18" s="230" t="s">
        <v>219</v>
      </c>
      <c r="N18" s="230" t="s">
        <v>219</v>
      </c>
      <c r="O18" s="230" t="s">
        <v>219</v>
      </c>
      <c r="P18" s="230" t="s">
        <v>219</v>
      </c>
      <c r="Q18" s="230" t="s">
        <v>219</v>
      </c>
      <c r="R18" s="230">
        <v>1</v>
      </c>
    </row>
    <row r="19" spans="2:18" ht="24.9" customHeight="1" x14ac:dyDescent="0.25">
      <c r="B19" s="157" t="s">
        <v>11</v>
      </c>
      <c r="C19" s="156">
        <v>14</v>
      </c>
      <c r="D19" s="156">
        <v>14</v>
      </c>
      <c r="E19" s="156">
        <v>8</v>
      </c>
      <c r="F19" s="156">
        <v>0</v>
      </c>
      <c r="G19" s="156">
        <v>0</v>
      </c>
      <c r="H19" s="156">
        <v>0</v>
      </c>
      <c r="I19" s="156">
        <v>0</v>
      </c>
      <c r="J19" s="156">
        <v>0</v>
      </c>
      <c r="K19" s="156">
        <v>12</v>
      </c>
      <c r="L19" s="156">
        <v>12</v>
      </c>
      <c r="M19" s="156">
        <v>12</v>
      </c>
      <c r="N19" s="156">
        <v>11</v>
      </c>
      <c r="O19" s="156">
        <v>7</v>
      </c>
      <c r="P19" s="156">
        <v>0</v>
      </c>
      <c r="Q19" s="156">
        <v>0</v>
      </c>
      <c r="R19" s="156">
        <v>0</v>
      </c>
    </row>
    <row r="20" spans="2:18" ht="24.9" customHeight="1" x14ac:dyDescent="0.25">
      <c r="B20" s="5" t="s">
        <v>99</v>
      </c>
      <c r="C20" s="230">
        <v>2</v>
      </c>
      <c r="D20" s="230">
        <v>2</v>
      </c>
      <c r="E20" s="230">
        <v>2</v>
      </c>
      <c r="F20" s="230">
        <v>0</v>
      </c>
      <c r="G20" s="230">
        <v>0</v>
      </c>
      <c r="H20" s="230">
        <v>2</v>
      </c>
      <c r="I20" s="230">
        <v>1</v>
      </c>
      <c r="J20" s="230">
        <v>0</v>
      </c>
      <c r="K20" s="230">
        <v>0</v>
      </c>
      <c r="L20" s="230">
        <v>0</v>
      </c>
      <c r="M20" s="230">
        <v>0</v>
      </c>
      <c r="N20" s="230">
        <v>0</v>
      </c>
      <c r="O20" s="230">
        <v>1</v>
      </c>
      <c r="P20" s="230">
        <v>0</v>
      </c>
      <c r="Q20" s="230">
        <v>0</v>
      </c>
      <c r="R20" s="230">
        <v>2</v>
      </c>
    </row>
    <row r="21" spans="2:18" ht="24.9" customHeight="1" x14ac:dyDescent="0.25">
      <c r="B21" s="16" t="s">
        <v>0</v>
      </c>
      <c r="C21" s="161">
        <v>119</v>
      </c>
      <c r="D21" s="161">
        <v>104</v>
      </c>
      <c r="E21" s="161">
        <v>84</v>
      </c>
      <c r="F21" s="161">
        <v>16</v>
      </c>
      <c r="G21" s="161">
        <v>17</v>
      </c>
      <c r="H21" s="161">
        <v>59</v>
      </c>
      <c r="I21" s="161">
        <v>47</v>
      </c>
      <c r="J21" s="161">
        <v>12</v>
      </c>
      <c r="K21" s="161">
        <v>24</v>
      </c>
      <c r="L21" s="161">
        <v>30</v>
      </c>
      <c r="M21" s="161">
        <v>24</v>
      </c>
      <c r="N21" s="161">
        <v>101</v>
      </c>
      <c r="O21" s="161">
        <v>94</v>
      </c>
      <c r="P21" s="161">
        <v>11</v>
      </c>
      <c r="Q21" s="161">
        <v>15</v>
      </c>
      <c r="R21" s="161">
        <v>43</v>
      </c>
    </row>
    <row r="22" spans="2:18" x14ac:dyDescent="0.25">
      <c r="C22" s="183">
        <v>3</v>
      </c>
      <c r="D22" s="183">
        <v>4</v>
      </c>
      <c r="E22" s="183">
        <v>5</v>
      </c>
      <c r="F22" s="183">
        <v>6</v>
      </c>
      <c r="G22" s="183">
        <v>7</v>
      </c>
      <c r="H22" s="183">
        <v>8</v>
      </c>
      <c r="I22" s="183">
        <v>9</v>
      </c>
      <c r="J22" s="183">
        <v>10</v>
      </c>
      <c r="K22" s="183">
        <v>11</v>
      </c>
      <c r="L22" s="183">
        <v>12</v>
      </c>
      <c r="M22" s="183">
        <v>13</v>
      </c>
      <c r="N22" s="183">
        <v>14</v>
      </c>
      <c r="O22" s="183">
        <v>15</v>
      </c>
      <c r="P22" s="183">
        <v>16</v>
      </c>
      <c r="Q22" s="183">
        <v>17</v>
      </c>
      <c r="R22" s="183">
        <v>18</v>
      </c>
    </row>
    <row r="23" spans="2:18" ht="48.75" customHeight="1" x14ac:dyDescent="0.25">
      <c r="B23" s="267" t="s">
        <v>165</v>
      </c>
      <c r="C23" s="267"/>
      <c r="D23" s="267"/>
      <c r="E23" s="267"/>
      <c r="F23" s="267"/>
      <c r="G23" s="267"/>
      <c r="H23" s="267"/>
      <c r="I23" s="267"/>
      <c r="J23" s="267"/>
      <c r="K23" s="267"/>
      <c r="L23" s="267"/>
      <c r="M23" s="267"/>
      <c r="N23" s="267"/>
      <c r="O23" s="267"/>
      <c r="P23" s="267"/>
      <c r="Q23" s="267"/>
      <c r="R23" s="267"/>
    </row>
    <row r="24" spans="2:18" x14ac:dyDescent="0.25">
      <c r="B24" s="82"/>
    </row>
    <row r="25" spans="2:18" ht="22.5" customHeight="1" x14ac:dyDescent="0.25">
      <c r="B25" s="266" t="s">
        <v>166</v>
      </c>
      <c r="C25" s="266"/>
      <c r="D25" s="266"/>
      <c r="E25" s="266"/>
      <c r="F25" s="266"/>
      <c r="G25" s="266"/>
    </row>
    <row r="26" spans="2:18" ht="22.5" customHeight="1" x14ac:dyDescent="0.25">
      <c r="B26" s="169"/>
      <c r="C26" s="169"/>
      <c r="D26" s="169"/>
      <c r="E26" s="169"/>
      <c r="F26" s="169"/>
      <c r="G26" s="169"/>
    </row>
    <row r="27" spans="2:18" ht="13.8" x14ac:dyDescent="0.25">
      <c r="B27" s="184" t="s">
        <v>183</v>
      </c>
      <c r="C27" s="185"/>
      <c r="D27" s="185"/>
      <c r="E27" s="185"/>
      <c r="F27" s="185"/>
      <c r="G27" s="185"/>
      <c r="H27" s="185"/>
      <c r="I27" s="185"/>
      <c r="J27" s="185"/>
      <c r="K27" s="185"/>
      <c r="L27" s="185"/>
      <c r="M27" s="185"/>
      <c r="N27" s="185"/>
      <c r="O27" s="185"/>
      <c r="P27" s="185"/>
      <c r="Q27" s="185"/>
      <c r="R27" s="185"/>
    </row>
  </sheetData>
  <mergeCells count="6">
    <mergeCell ref="B2:R2"/>
    <mergeCell ref="B5:S5"/>
    <mergeCell ref="B25:G25"/>
    <mergeCell ref="B23:R23"/>
    <mergeCell ref="B3:R3"/>
    <mergeCell ref="B4:R4"/>
  </mergeCells>
  <hyperlinks>
    <hyperlink ref="B27" location="CONTENIDO!A1" display="CONTENIDO" xr:uid="{4180B296-EF2E-443D-B6A8-AC3BB537C608}"/>
  </hyperlinks>
  <pageMargins left="0.7" right="0.7" top="0.75" bottom="0.75" header="0.3" footer="0.3"/>
  <pageSetup orientation="portrait" r:id="rId1"/>
  <headerFooter>
    <oddFooter>&amp;C&amp;1#&amp;"Calibri"&amp;10&amp;K000000Uso Interno</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8">
    <tabColor theme="6"/>
  </sheetPr>
  <dimension ref="A2:AI27"/>
  <sheetViews>
    <sheetView showGridLines="0" showRowColHeaders="0" topLeftCell="E2" zoomScale="80" zoomScaleNormal="80" workbookViewId="0">
      <selection activeCell="M23" sqref="M23"/>
    </sheetView>
  </sheetViews>
  <sheetFormatPr baseColWidth="10" defaultColWidth="0" defaultRowHeight="13.8" zeroHeight="1" x14ac:dyDescent="0.25"/>
  <cols>
    <col min="1" max="1" width="5.19921875" customWidth="1"/>
    <col min="2" max="2" width="26" customWidth="1"/>
    <col min="3" max="4" width="14.69921875" customWidth="1"/>
    <col min="5" max="5" width="1.69921875" customWidth="1"/>
    <col min="6" max="7" width="12.8984375" customWidth="1"/>
    <col min="8" max="8" width="2.09765625" customWidth="1"/>
    <col min="9" max="10" width="14.69921875" customWidth="1"/>
    <col min="11" max="11" width="1.69921875" customWidth="1"/>
    <col min="12" max="13" width="12.19921875" customWidth="1"/>
    <col min="14" max="14" width="1.69921875" customWidth="1"/>
    <col min="15" max="16" width="13.09765625" customWidth="1"/>
    <col min="17" max="17" width="1.69921875" customWidth="1"/>
    <col min="18" max="19" width="12.09765625" customWidth="1"/>
    <col min="20" max="21" width="13.09765625" customWidth="1"/>
    <col min="22" max="22" width="20.19921875" customWidth="1"/>
    <col min="23" max="35" width="20.19921875" hidden="1" customWidth="1"/>
    <col min="36" max="16384" width="11" hidden="1"/>
  </cols>
  <sheetData>
    <row r="2" spans="2:21" ht="21" x14ac:dyDescent="0.25">
      <c r="B2" s="289" t="s">
        <v>110</v>
      </c>
      <c r="C2" s="289"/>
      <c r="D2" s="289"/>
      <c r="E2" s="289"/>
      <c r="F2" s="289"/>
      <c r="G2" s="289"/>
      <c r="H2" s="289"/>
      <c r="I2" s="289"/>
      <c r="J2" s="289"/>
      <c r="K2" s="289"/>
      <c r="L2" s="289"/>
      <c r="M2" s="289"/>
      <c r="N2" s="289"/>
      <c r="O2" s="289"/>
      <c r="P2" s="289"/>
      <c r="Q2" s="289"/>
      <c r="R2" s="289"/>
      <c r="S2" s="289"/>
      <c r="T2" s="289"/>
      <c r="U2" s="289"/>
    </row>
    <row r="3" spans="2:21" ht="21" x14ac:dyDescent="0.25">
      <c r="B3" s="290" t="s">
        <v>216</v>
      </c>
      <c r="C3" s="290"/>
      <c r="D3" s="290"/>
      <c r="E3" s="290"/>
      <c r="F3" s="290"/>
      <c r="G3" s="290"/>
      <c r="H3" s="290"/>
      <c r="I3" s="290"/>
      <c r="J3" s="290"/>
      <c r="K3" s="290"/>
      <c r="L3" s="290"/>
      <c r="M3" s="290"/>
      <c r="N3" s="290"/>
      <c r="O3" s="290"/>
      <c r="P3" s="290"/>
      <c r="Q3" s="290"/>
      <c r="R3" s="290"/>
      <c r="S3" s="290"/>
      <c r="T3" s="290"/>
      <c r="U3" s="290"/>
    </row>
    <row r="4" spans="2:21" ht="21.75" customHeight="1" x14ac:dyDescent="0.25">
      <c r="B4" s="291" t="s">
        <v>268</v>
      </c>
      <c r="C4" s="291"/>
      <c r="D4" s="291"/>
      <c r="E4" s="291"/>
      <c r="F4" s="291"/>
      <c r="G4" s="291"/>
      <c r="H4" s="291"/>
      <c r="I4" s="291"/>
      <c r="J4" s="291"/>
      <c r="K4" s="291"/>
      <c r="L4" s="291"/>
      <c r="M4" s="291"/>
      <c r="N4" s="291"/>
      <c r="O4" s="291"/>
      <c r="P4" s="291"/>
      <c r="Q4" s="291"/>
      <c r="R4" s="291"/>
      <c r="S4" s="291"/>
      <c r="T4" s="291"/>
      <c r="U4" s="291"/>
    </row>
    <row r="5" spans="2:21" ht="14.4" thickBot="1" x14ac:dyDescent="0.3">
      <c r="B5" s="298"/>
      <c r="C5" s="298"/>
      <c r="D5" s="298"/>
      <c r="E5" s="298"/>
      <c r="F5" s="298"/>
      <c r="G5" s="298"/>
      <c r="H5" s="298"/>
      <c r="I5" s="298"/>
      <c r="J5" s="298"/>
      <c r="K5" s="298"/>
      <c r="L5" s="298"/>
      <c r="M5" s="298"/>
      <c r="N5" s="298"/>
      <c r="O5" s="298"/>
      <c r="P5" s="298"/>
      <c r="Q5" s="298"/>
      <c r="R5" s="298"/>
      <c r="S5" s="298"/>
      <c r="T5" s="91"/>
    </row>
    <row r="6" spans="2:21" s="8" customFormat="1" ht="16.5" customHeight="1" thickBot="1" x14ac:dyDescent="0.3">
      <c r="B6" s="299" t="s">
        <v>1</v>
      </c>
      <c r="C6" s="300" t="s">
        <v>33</v>
      </c>
      <c r="D6" s="300"/>
      <c r="E6" s="300"/>
      <c r="F6" s="300"/>
      <c r="G6" s="300"/>
      <c r="H6" s="300"/>
      <c r="I6" s="300"/>
      <c r="J6" s="300"/>
      <c r="K6" s="86"/>
      <c r="L6" s="300" t="s">
        <v>36</v>
      </c>
      <c r="M6" s="300"/>
      <c r="N6" s="300"/>
      <c r="O6" s="300"/>
      <c r="P6" s="300"/>
      <c r="Q6" s="300"/>
      <c r="R6" s="300"/>
      <c r="S6" s="300"/>
      <c r="T6" s="292" t="s">
        <v>0</v>
      </c>
      <c r="U6" s="293"/>
    </row>
    <row r="7" spans="2:21" s="8" customFormat="1" ht="16.5" customHeight="1" thickTop="1" x14ac:dyDescent="0.25">
      <c r="B7" s="299"/>
      <c r="C7" s="297" t="s">
        <v>103</v>
      </c>
      <c r="D7" s="297"/>
      <c r="E7" s="10"/>
      <c r="F7" s="297" t="s">
        <v>104</v>
      </c>
      <c r="G7" s="297"/>
      <c r="H7" s="10"/>
      <c r="I7" s="297" t="s">
        <v>175</v>
      </c>
      <c r="J7" s="297"/>
      <c r="K7" s="10"/>
      <c r="L7" s="297" t="s">
        <v>12</v>
      </c>
      <c r="M7" s="297"/>
      <c r="N7" s="10"/>
      <c r="O7" s="297" t="s">
        <v>13</v>
      </c>
      <c r="P7" s="297"/>
      <c r="Q7" s="10"/>
      <c r="R7" s="297" t="s">
        <v>14</v>
      </c>
      <c r="S7" s="297"/>
      <c r="T7" s="294"/>
      <c r="U7" s="295"/>
    </row>
    <row r="8" spans="2:21" s="8" customFormat="1" ht="16.5" customHeight="1" thickBot="1" x14ac:dyDescent="0.3">
      <c r="B8" s="299"/>
      <c r="C8" s="10" t="s">
        <v>34</v>
      </c>
      <c r="D8" s="10" t="s">
        <v>35</v>
      </c>
      <c r="E8" s="10"/>
      <c r="F8" s="10" t="s">
        <v>34</v>
      </c>
      <c r="G8" s="10" t="s">
        <v>35</v>
      </c>
      <c r="H8" s="10"/>
      <c r="I8" s="10" t="s">
        <v>34</v>
      </c>
      <c r="J8" s="10" t="s">
        <v>35</v>
      </c>
      <c r="K8" s="10"/>
      <c r="L8" s="10" t="s">
        <v>34</v>
      </c>
      <c r="M8" s="10" t="s">
        <v>35</v>
      </c>
      <c r="N8" s="10"/>
      <c r="O8" s="10" t="s">
        <v>34</v>
      </c>
      <c r="P8" s="10" t="s">
        <v>35</v>
      </c>
      <c r="Q8" s="10"/>
      <c r="R8" s="10" t="s">
        <v>34</v>
      </c>
      <c r="S8" s="10" t="s">
        <v>35</v>
      </c>
      <c r="T8" s="94" t="s">
        <v>34</v>
      </c>
      <c r="U8" s="95" t="s">
        <v>35</v>
      </c>
    </row>
    <row r="9" spans="2:21" ht="18.75" customHeight="1" x14ac:dyDescent="0.25">
      <c r="B9" s="6" t="s">
        <v>2</v>
      </c>
      <c r="C9" s="253">
        <v>60380</v>
      </c>
      <c r="D9" s="253">
        <v>12902</v>
      </c>
      <c r="E9" s="253"/>
      <c r="F9" s="253">
        <v>54896</v>
      </c>
      <c r="G9" s="253">
        <v>15744</v>
      </c>
      <c r="H9" s="253"/>
      <c r="I9" s="253"/>
      <c r="J9" s="253"/>
      <c r="K9" s="253"/>
      <c r="L9" s="253">
        <v>0</v>
      </c>
      <c r="M9" s="253">
        <v>0</v>
      </c>
      <c r="N9" s="253"/>
      <c r="O9" s="253">
        <v>35685</v>
      </c>
      <c r="P9" s="253">
        <v>0</v>
      </c>
      <c r="Q9" s="253"/>
      <c r="R9" s="253">
        <v>6998</v>
      </c>
      <c r="S9" s="253">
        <v>1590</v>
      </c>
      <c r="T9" s="254">
        <v>157959</v>
      </c>
      <c r="U9" s="254">
        <v>30236</v>
      </c>
    </row>
    <row r="10" spans="2:21" ht="18.75" customHeight="1" x14ac:dyDescent="0.25">
      <c r="B10" s="7" t="s">
        <v>3</v>
      </c>
      <c r="C10" s="255">
        <v>9985396</v>
      </c>
      <c r="D10" s="255">
        <v>14324330</v>
      </c>
      <c r="E10" s="255"/>
      <c r="F10" s="255">
        <v>16666084</v>
      </c>
      <c r="G10" s="255">
        <v>29992254</v>
      </c>
      <c r="H10" s="255"/>
      <c r="I10" s="255">
        <v>271011482</v>
      </c>
      <c r="J10" s="255">
        <v>296224465</v>
      </c>
      <c r="K10" s="255"/>
      <c r="L10" s="255">
        <v>60431</v>
      </c>
      <c r="M10" s="255">
        <v>166698</v>
      </c>
      <c r="N10" s="255"/>
      <c r="O10" s="255">
        <v>1230478</v>
      </c>
      <c r="P10" s="255">
        <v>28366983</v>
      </c>
      <c r="Q10" s="255"/>
      <c r="R10" s="255">
        <v>5828</v>
      </c>
      <c r="S10" s="255">
        <v>596458</v>
      </c>
      <c r="T10" s="256">
        <v>298959699</v>
      </c>
      <c r="U10" s="256">
        <v>369671188</v>
      </c>
    </row>
    <row r="11" spans="2:21" ht="18.75" customHeight="1" x14ac:dyDescent="0.25">
      <c r="B11" s="6" t="s">
        <v>4</v>
      </c>
      <c r="C11" s="253">
        <v>7533037</v>
      </c>
      <c r="D11" s="253">
        <v>8573137</v>
      </c>
      <c r="E11" s="253"/>
      <c r="F11" s="253">
        <v>21900735</v>
      </c>
      <c r="G11" s="253">
        <v>17652826</v>
      </c>
      <c r="H11" s="253"/>
      <c r="I11" s="253">
        <v>128257158</v>
      </c>
      <c r="J11" s="253">
        <v>102796644</v>
      </c>
      <c r="K11" s="253"/>
      <c r="L11" s="253">
        <v>197852</v>
      </c>
      <c r="M11" s="253">
        <v>101186</v>
      </c>
      <c r="N11" s="253"/>
      <c r="O11" s="253">
        <v>12921380</v>
      </c>
      <c r="P11" s="253">
        <v>6182795</v>
      </c>
      <c r="Q11" s="253"/>
      <c r="R11" s="253">
        <v>148304</v>
      </c>
      <c r="S11" s="253">
        <v>545297</v>
      </c>
      <c r="T11" s="254">
        <v>170958466</v>
      </c>
      <c r="U11" s="254">
        <v>135851885</v>
      </c>
    </row>
    <row r="12" spans="2:21" ht="18.75" customHeight="1" x14ac:dyDescent="0.25">
      <c r="B12" s="7" t="s">
        <v>5</v>
      </c>
      <c r="C12" s="255">
        <v>297817</v>
      </c>
      <c r="D12" s="255">
        <v>14</v>
      </c>
      <c r="E12" s="255"/>
      <c r="F12" s="255">
        <v>297225</v>
      </c>
      <c r="G12" s="255">
        <v>0</v>
      </c>
      <c r="H12" s="255"/>
      <c r="I12" s="255"/>
      <c r="J12" s="255"/>
      <c r="K12" s="255"/>
      <c r="L12" s="255">
        <v>0</v>
      </c>
      <c r="M12" s="255">
        <v>0</v>
      </c>
      <c r="N12" s="255"/>
      <c r="O12" s="255">
        <v>0</v>
      </c>
      <c r="P12" s="255">
        <v>0</v>
      </c>
      <c r="Q12" s="255"/>
      <c r="R12" s="255">
        <v>0</v>
      </c>
      <c r="S12" s="255">
        <v>0</v>
      </c>
      <c r="T12" s="256">
        <v>595042</v>
      </c>
      <c r="U12" s="256">
        <v>14</v>
      </c>
    </row>
    <row r="13" spans="2:21" ht="18.75" customHeight="1" x14ac:dyDescent="0.25">
      <c r="B13" s="6" t="s">
        <v>6</v>
      </c>
      <c r="C13" s="253">
        <v>10395</v>
      </c>
      <c r="D13" s="253">
        <v>0</v>
      </c>
      <c r="E13" s="253"/>
      <c r="F13" s="253">
        <v>11627</v>
      </c>
      <c r="G13" s="253">
        <v>0</v>
      </c>
      <c r="H13" s="253"/>
      <c r="I13" s="253"/>
      <c r="J13" s="253"/>
      <c r="K13" s="253"/>
      <c r="L13" s="253">
        <v>0</v>
      </c>
      <c r="M13" s="253">
        <v>0</v>
      </c>
      <c r="N13" s="253"/>
      <c r="O13" s="253">
        <v>0</v>
      </c>
      <c r="P13" s="253">
        <v>0</v>
      </c>
      <c r="Q13" s="253"/>
      <c r="R13" s="253">
        <v>0</v>
      </c>
      <c r="S13" s="253">
        <v>0</v>
      </c>
      <c r="T13" s="254">
        <v>22022</v>
      </c>
      <c r="U13" s="254">
        <v>0</v>
      </c>
    </row>
    <row r="14" spans="2:21" ht="18.75" customHeight="1" x14ac:dyDescent="0.25">
      <c r="B14" s="7" t="s">
        <v>7</v>
      </c>
      <c r="C14" s="255">
        <v>1517893</v>
      </c>
      <c r="D14" s="255">
        <v>753464</v>
      </c>
      <c r="E14" s="255"/>
      <c r="F14" s="255">
        <v>5863666</v>
      </c>
      <c r="G14" s="255">
        <v>1711176</v>
      </c>
      <c r="H14" s="255"/>
      <c r="I14" s="255">
        <v>27530360</v>
      </c>
      <c r="J14" s="255">
        <v>22304435</v>
      </c>
      <c r="K14" s="255"/>
      <c r="L14" s="255">
        <v>0</v>
      </c>
      <c r="M14" s="255">
        <v>0</v>
      </c>
      <c r="N14" s="255"/>
      <c r="O14" s="255">
        <v>135177</v>
      </c>
      <c r="P14" s="255">
        <v>1392219</v>
      </c>
      <c r="Q14" s="255"/>
      <c r="R14" s="255">
        <v>680182</v>
      </c>
      <c r="S14" s="255">
        <v>9272</v>
      </c>
      <c r="T14" s="256">
        <v>35727278</v>
      </c>
      <c r="U14" s="256">
        <v>26170566</v>
      </c>
    </row>
    <row r="15" spans="2:21" ht="18.75" customHeight="1" x14ac:dyDescent="0.25">
      <c r="B15" s="6" t="s">
        <v>8</v>
      </c>
      <c r="C15" s="253">
        <v>1121016</v>
      </c>
      <c r="D15" s="253">
        <v>108353</v>
      </c>
      <c r="E15" s="253"/>
      <c r="F15" s="253">
        <v>1991971</v>
      </c>
      <c r="G15" s="253">
        <v>132114</v>
      </c>
      <c r="H15" s="253"/>
      <c r="I15" s="253">
        <v>15930</v>
      </c>
      <c r="J15" s="253">
        <v>10915</v>
      </c>
      <c r="K15" s="253"/>
      <c r="L15" s="253">
        <v>0</v>
      </c>
      <c r="M15" s="253">
        <v>0</v>
      </c>
      <c r="N15" s="253"/>
      <c r="O15" s="253">
        <v>2946</v>
      </c>
      <c r="P15" s="253">
        <v>32343</v>
      </c>
      <c r="Q15" s="253"/>
      <c r="R15" s="253">
        <v>8219</v>
      </c>
      <c r="S15" s="253">
        <v>136</v>
      </c>
      <c r="T15" s="254">
        <v>3140082</v>
      </c>
      <c r="U15" s="254">
        <v>283861</v>
      </c>
    </row>
    <row r="16" spans="2:21" ht="18.75" customHeight="1" x14ac:dyDescent="0.25">
      <c r="B16" s="7" t="s">
        <v>9</v>
      </c>
      <c r="C16" s="255">
        <v>1040138</v>
      </c>
      <c r="D16" s="255">
        <v>2467</v>
      </c>
      <c r="E16" s="255"/>
      <c r="F16" s="255">
        <v>2208112</v>
      </c>
      <c r="G16" s="255">
        <v>0</v>
      </c>
      <c r="H16" s="255"/>
      <c r="I16" s="255"/>
      <c r="J16" s="255">
        <v>117769</v>
      </c>
      <c r="K16" s="255"/>
      <c r="L16" s="255">
        <v>0</v>
      </c>
      <c r="M16" s="255">
        <v>0</v>
      </c>
      <c r="N16" s="255"/>
      <c r="O16" s="255">
        <v>22080213</v>
      </c>
      <c r="P16" s="255">
        <v>6</v>
      </c>
      <c r="Q16" s="255"/>
      <c r="R16" s="255">
        <v>127225</v>
      </c>
      <c r="S16" s="255">
        <v>0</v>
      </c>
      <c r="T16" s="256">
        <v>25455688</v>
      </c>
      <c r="U16" s="256">
        <v>120242</v>
      </c>
    </row>
    <row r="17" spans="2:21" ht="18.75" customHeight="1" x14ac:dyDescent="0.25">
      <c r="B17" s="6" t="s">
        <v>10</v>
      </c>
      <c r="C17" s="253">
        <v>364485</v>
      </c>
      <c r="D17" s="253">
        <v>426815</v>
      </c>
      <c r="E17" s="253"/>
      <c r="F17" s="253">
        <v>1044143</v>
      </c>
      <c r="G17" s="253">
        <v>776781</v>
      </c>
      <c r="H17" s="253"/>
      <c r="I17" s="253">
        <v>13334021</v>
      </c>
      <c r="J17" s="253">
        <v>19206169</v>
      </c>
      <c r="K17" s="253"/>
      <c r="L17" s="253">
        <v>9601</v>
      </c>
      <c r="M17" s="253">
        <v>0</v>
      </c>
      <c r="N17" s="253"/>
      <c r="O17" s="253">
        <v>57280</v>
      </c>
      <c r="P17" s="253">
        <v>675772</v>
      </c>
      <c r="Q17" s="253"/>
      <c r="R17" s="253">
        <v>2059</v>
      </c>
      <c r="S17" s="253">
        <v>10903</v>
      </c>
      <c r="T17" s="254">
        <v>14811589</v>
      </c>
      <c r="U17" s="254">
        <v>21096440</v>
      </c>
    </row>
    <row r="18" spans="2:21" ht="18.75" customHeight="1" x14ac:dyDescent="0.25">
      <c r="B18" s="246" t="s">
        <v>153</v>
      </c>
      <c r="C18" s="255">
        <v>282297</v>
      </c>
      <c r="D18" s="255">
        <v>3668</v>
      </c>
      <c r="E18" s="255"/>
      <c r="F18" s="255">
        <v>27508</v>
      </c>
      <c r="G18" s="255">
        <v>0</v>
      </c>
      <c r="H18" s="255"/>
      <c r="I18" s="255"/>
      <c r="J18" s="255"/>
      <c r="K18" s="255"/>
      <c r="L18" s="255">
        <v>0</v>
      </c>
      <c r="M18" s="255">
        <v>0</v>
      </c>
      <c r="N18" s="255"/>
      <c r="O18" s="255">
        <v>481234</v>
      </c>
      <c r="P18" s="255">
        <v>4005</v>
      </c>
      <c r="Q18" s="255"/>
      <c r="R18" s="255">
        <v>154786</v>
      </c>
      <c r="S18" s="255">
        <v>0</v>
      </c>
      <c r="T18" s="257">
        <v>945825</v>
      </c>
      <c r="U18" s="257">
        <v>7673</v>
      </c>
    </row>
    <row r="19" spans="2:21" ht="18.75" customHeight="1" x14ac:dyDescent="0.25">
      <c r="B19" s="6" t="s">
        <v>96</v>
      </c>
      <c r="C19" s="253">
        <v>373350</v>
      </c>
      <c r="D19" s="253">
        <v>208229</v>
      </c>
      <c r="E19" s="253"/>
      <c r="F19" s="253">
        <v>299058</v>
      </c>
      <c r="G19" s="253">
        <v>309254</v>
      </c>
      <c r="H19" s="253"/>
      <c r="I19" s="253">
        <v>1550086</v>
      </c>
      <c r="J19" s="253">
        <v>946146</v>
      </c>
      <c r="K19" s="253"/>
      <c r="L19" s="253">
        <v>0</v>
      </c>
      <c r="M19" s="253">
        <v>0</v>
      </c>
      <c r="N19" s="253"/>
      <c r="O19" s="253">
        <v>31008</v>
      </c>
      <c r="P19" s="253">
        <v>316966</v>
      </c>
      <c r="Q19" s="253"/>
      <c r="R19" s="253">
        <v>31490</v>
      </c>
      <c r="S19" s="253">
        <v>1432</v>
      </c>
      <c r="T19" s="254">
        <v>2284992</v>
      </c>
      <c r="U19" s="254">
        <v>1782027</v>
      </c>
    </row>
    <row r="20" spans="2:21" ht="18.75" customHeight="1" x14ac:dyDescent="0.25">
      <c r="B20" s="246" t="s">
        <v>154</v>
      </c>
      <c r="C20" s="255">
        <v>38287</v>
      </c>
      <c r="D20" s="255">
        <v>17155</v>
      </c>
      <c r="E20" s="255"/>
      <c r="F20" s="255">
        <v>0</v>
      </c>
      <c r="G20" s="255">
        <v>3</v>
      </c>
      <c r="H20" s="255"/>
      <c r="I20" s="255">
        <v>22084</v>
      </c>
      <c r="J20" s="255">
        <v>89590</v>
      </c>
      <c r="K20" s="255"/>
      <c r="L20" s="255">
        <v>0</v>
      </c>
      <c r="M20" s="255">
        <v>0</v>
      </c>
      <c r="N20" s="255"/>
      <c r="O20" s="255">
        <v>0</v>
      </c>
      <c r="P20" s="255">
        <v>0</v>
      </c>
      <c r="Q20" s="255"/>
      <c r="R20" s="255">
        <v>0</v>
      </c>
      <c r="S20" s="255">
        <v>0</v>
      </c>
      <c r="T20" s="257">
        <v>60371</v>
      </c>
      <c r="U20" s="257">
        <v>106748</v>
      </c>
    </row>
    <row r="21" spans="2:21" ht="18.75" customHeight="1" x14ac:dyDescent="0.25">
      <c r="B21" s="6" t="s">
        <v>11</v>
      </c>
      <c r="C21" s="253">
        <v>102735</v>
      </c>
      <c r="D21" s="253">
        <v>5980</v>
      </c>
      <c r="E21" s="253"/>
      <c r="F21" s="253">
        <v>38521</v>
      </c>
      <c r="G21" s="253">
        <v>0</v>
      </c>
      <c r="H21" s="253"/>
      <c r="I21" s="253"/>
      <c r="J21" s="253"/>
      <c r="K21" s="253"/>
      <c r="L21" s="253">
        <v>0</v>
      </c>
      <c r="M21" s="253">
        <v>0</v>
      </c>
      <c r="N21" s="253"/>
      <c r="O21" s="253">
        <v>0</v>
      </c>
      <c r="P21" s="253">
        <v>0</v>
      </c>
      <c r="Q21" s="253"/>
      <c r="R21" s="253">
        <v>0</v>
      </c>
      <c r="S21" s="253">
        <v>0</v>
      </c>
      <c r="T21" s="254">
        <v>141256</v>
      </c>
      <c r="U21" s="254">
        <v>5980</v>
      </c>
    </row>
    <row r="22" spans="2:21" ht="18.75" customHeight="1" x14ac:dyDescent="0.25">
      <c r="B22" s="246" t="s">
        <v>99</v>
      </c>
      <c r="C22" s="258">
        <v>1742743</v>
      </c>
      <c r="D22" s="258">
        <v>33455</v>
      </c>
      <c r="E22" s="258"/>
      <c r="F22" s="258">
        <v>243801</v>
      </c>
      <c r="G22" s="258">
        <v>57195</v>
      </c>
      <c r="H22" s="258"/>
      <c r="I22" s="258">
        <v>2593568</v>
      </c>
      <c r="J22" s="258">
        <v>2618556</v>
      </c>
      <c r="K22" s="255"/>
      <c r="L22" s="255">
        <v>0</v>
      </c>
      <c r="M22" s="255">
        <v>0</v>
      </c>
      <c r="N22" s="255"/>
      <c r="O22" s="255">
        <v>0</v>
      </c>
      <c r="P22" s="255">
        <v>4312</v>
      </c>
      <c r="Q22" s="255"/>
      <c r="R22" s="255">
        <v>0</v>
      </c>
      <c r="S22" s="255">
        <v>3</v>
      </c>
      <c r="T22" s="257">
        <v>4580112</v>
      </c>
      <c r="U22" s="257">
        <v>2713521</v>
      </c>
    </row>
    <row r="23" spans="2:21" s="8" customFormat="1" ht="19.2" customHeight="1" x14ac:dyDescent="0.25">
      <c r="B23" s="14" t="s">
        <v>66</v>
      </c>
      <c r="C23" s="15">
        <f>SUM(C9:C22)</f>
        <v>24469969</v>
      </c>
      <c r="D23" s="15">
        <f>SUM(D9:D22)</f>
        <v>24469969</v>
      </c>
      <c r="E23" s="15"/>
      <c r="F23" s="15">
        <f>SUM(F9:F22)</f>
        <v>50647347</v>
      </c>
      <c r="G23" s="15">
        <f>SUM(G9:G22)</f>
        <v>50647347</v>
      </c>
      <c r="H23" s="15"/>
      <c r="I23" s="15">
        <f t="shared" ref="I23:U23" si="0">SUM(I9:I22)</f>
        <v>444314689</v>
      </c>
      <c r="J23" s="15">
        <f t="shared" si="0"/>
        <v>444314689</v>
      </c>
      <c r="K23" s="15"/>
      <c r="L23" s="15">
        <f t="shared" si="0"/>
        <v>267884</v>
      </c>
      <c r="M23" s="15">
        <f t="shared" si="0"/>
        <v>267884</v>
      </c>
      <c r="N23" s="15"/>
      <c r="O23" s="15">
        <f t="shared" si="0"/>
        <v>36975401</v>
      </c>
      <c r="P23" s="15">
        <f t="shared" si="0"/>
        <v>36975401</v>
      </c>
      <c r="Q23" s="15"/>
      <c r="R23" s="15">
        <f t="shared" si="0"/>
        <v>1165091</v>
      </c>
      <c r="S23" s="15">
        <f t="shared" si="0"/>
        <v>1165091</v>
      </c>
      <c r="T23" s="15">
        <f t="shared" si="0"/>
        <v>557840381</v>
      </c>
      <c r="U23" s="15">
        <f t="shared" si="0"/>
        <v>557840381</v>
      </c>
    </row>
    <row r="24" spans="2:21" ht="19.2" customHeight="1" x14ac:dyDescent="0.25">
      <c r="B24" s="4"/>
      <c r="C24" s="3"/>
      <c r="D24" s="3"/>
      <c r="E24" s="3"/>
      <c r="F24" s="3"/>
      <c r="G24" s="3"/>
      <c r="H24" s="3"/>
      <c r="I24" s="3"/>
      <c r="J24" s="3"/>
      <c r="K24" s="3"/>
      <c r="L24" s="3"/>
      <c r="M24" s="3"/>
      <c r="N24" s="3"/>
      <c r="O24" s="244"/>
      <c r="P24" s="3"/>
      <c r="Q24" s="3"/>
      <c r="R24" s="244"/>
      <c r="S24" s="3"/>
      <c r="T24" s="3"/>
      <c r="U24" s="3"/>
    </row>
    <row r="25" spans="2:21" ht="19.2" customHeight="1" x14ac:dyDescent="0.25">
      <c r="B25" s="296" t="s">
        <v>226</v>
      </c>
      <c r="C25" s="296"/>
      <c r="D25" s="296"/>
      <c r="E25" s="296"/>
      <c r="F25" s="296"/>
      <c r="G25" s="296"/>
      <c r="H25" s="296"/>
      <c r="I25" s="296"/>
      <c r="J25" s="296"/>
      <c r="K25" s="296"/>
      <c r="L25" s="296"/>
      <c r="M25" s="296"/>
      <c r="N25" s="296"/>
      <c r="O25" s="296"/>
      <c r="P25" s="296"/>
      <c r="R25" s="244"/>
    </row>
    <row r="26" spans="2:21" ht="19.2" customHeight="1" x14ac:dyDescent="0.25">
      <c r="B26" s="87"/>
      <c r="Q26" s="84"/>
      <c r="R26" s="244"/>
      <c r="S26" s="244"/>
    </row>
    <row r="27" spans="2:21" s="185" customFormat="1" ht="19.2" customHeight="1" x14ac:dyDescent="0.25">
      <c r="B27" s="184" t="s">
        <v>183</v>
      </c>
    </row>
  </sheetData>
  <mergeCells count="15">
    <mergeCell ref="B2:U2"/>
    <mergeCell ref="B3:U3"/>
    <mergeCell ref="B4:U4"/>
    <mergeCell ref="T6:U7"/>
    <mergeCell ref="B25:P25"/>
    <mergeCell ref="R7:S7"/>
    <mergeCell ref="B5:S5"/>
    <mergeCell ref="B6:B8"/>
    <mergeCell ref="L6:S6"/>
    <mergeCell ref="C7:D7"/>
    <mergeCell ref="F7:G7"/>
    <mergeCell ref="L7:M7"/>
    <mergeCell ref="O7:P7"/>
    <mergeCell ref="C6:J6"/>
    <mergeCell ref="I7:J7"/>
  </mergeCells>
  <hyperlinks>
    <hyperlink ref="B27" location="CONTENIDO!A1" display="CONTENIDO" xr:uid="{4E9B9D7E-6F27-4F10-A55F-1E2B71C31102}"/>
  </hyperlinks>
  <pageMargins left="0.7" right="0.7" top="0.75" bottom="0.75" header="0.3" footer="0.3"/>
  <pageSetup orientation="portrait" r:id="rId1"/>
  <headerFooter>
    <oddFooter>&amp;C&amp;1#&amp;"Calibri"&amp;10&amp;K000000Uso Interno</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9">
    <tabColor theme="6"/>
  </sheetPr>
  <dimension ref="A2:AI28"/>
  <sheetViews>
    <sheetView showGridLines="0" showRowColHeaders="0" topLeftCell="A8" zoomScale="70" zoomScaleNormal="70" zoomScaleSheetLayoutView="80" workbookViewId="0">
      <selection activeCell="O24" sqref="O24"/>
    </sheetView>
  </sheetViews>
  <sheetFormatPr baseColWidth="10" defaultColWidth="0" defaultRowHeight="13.8" zeroHeight="1" x14ac:dyDescent="0.25"/>
  <cols>
    <col min="1" max="1" width="4" customWidth="1"/>
    <col min="2" max="2" width="30.8984375" customWidth="1"/>
    <col min="3" max="3" width="14.19921875" bestFit="1" customWidth="1"/>
    <col min="4" max="4" width="15" bestFit="1" customWidth="1"/>
    <col min="5" max="5" width="3" customWidth="1"/>
    <col min="6" max="6" width="14.19921875" bestFit="1" customWidth="1"/>
    <col min="7" max="7" width="15" bestFit="1" customWidth="1"/>
    <col min="8" max="8" width="2.796875" customWidth="1"/>
    <col min="9" max="10" width="15" customWidth="1"/>
    <col min="11" max="11" width="4.09765625" customWidth="1"/>
    <col min="12" max="12" width="14.19921875" bestFit="1" customWidth="1"/>
    <col min="13" max="13" width="15" bestFit="1" customWidth="1"/>
    <col min="14" max="14" width="3.8984375" customWidth="1"/>
    <col min="15" max="15" width="14.19921875" bestFit="1" customWidth="1"/>
    <col min="16" max="16" width="15" bestFit="1" customWidth="1"/>
    <col min="17" max="17" width="3.796875" customWidth="1"/>
    <col min="18" max="18" width="14.19921875" bestFit="1" customWidth="1"/>
    <col min="19" max="19" width="15" bestFit="1" customWidth="1"/>
    <col min="20" max="20" width="14.19921875" bestFit="1" customWidth="1"/>
    <col min="21" max="21" width="17.09765625" bestFit="1" customWidth="1"/>
    <col min="22" max="22" width="20.19921875" customWidth="1"/>
    <col min="23" max="35" width="20.19921875" hidden="1" customWidth="1"/>
    <col min="36" max="16384" width="11" hidden="1"/>
  </cols>
  <sheetData>
    <row r="2" spans="2:21" ht="20.100000000000001" customHeight="1" x14ac:dyDescent="0.25">
      <c r="B2" s="289" t="s">
        <v>111</v>
      </c>
      <c r="C2" s="289"/>
      <c r="D2" s="289"/>
      <c r="E2" s="289"/>
      <c r="F2" s="289"/>
      <c r="G2" s="289"/>
      <c r="H2" s="289"/>
      <c r="I2" s="289"/>
      <c r="J2" s="289"/>
      <c r="K2" s="289"/>
      <c r="L2" s="289"/>
      <c r="M2" s="289"/>
      <c r="N2" s="289"/>
      <c r="O2" s="289"/>
      <c r="P2" s="289"/>
      <c r="Q2" s="289"/>
      <c r="R2" s="289"/>
      <c r="S2" s="289"/>
      <c r="T2" s="289"/>
      <c r="U2" s="289"/>
    </row>
    <row r="3" spans="2:21" ht="21" x14ac:dyDescent="0.25">
      <c r="B3" s="290" t="s">
        <v>215</v>
      </c>
      <c r="C3" s="290"/>
      <c r="D3" s="290"/>
      <c r="E3" s="290"/>
      <c r="F3" s="290"/>
      <c r="G3" s="290"/>
      <c r="H3" s="290"/>
      <c r="I3" s="290"/>
      <c r="J3" s="290"/>
      <c r="K3" s="290"/>
      <c r="L3" s="290"/>
      <c r="M3" s="290"/>
      <c r="N3" s="290"/>
      <c r="O3" s="290"/>
      <c r="P3" s="290"/>
      <c r="Q3" s="290"/>
      <c r="R3" s="290"/>
      <c r="S3" s="290"/>
      <c r="T3" s="290"/>
      <c r="U3" s="290"/>
    </row>
    <row r="4" spans="2:21" ht="17.399999999999999" x14ac:dyDescent="0.25">
      <c r="B4" s="291" t="s">
        <v>268</v>
      </c>
      <c r="C4" s="291"/>
      <c r="D4" s="291"/>
      <c r="E4" s="291"/>
      <c r="F4" s="291"/>
      <c r="G4" s="291"/>
      <c r="H4" s="291"/>
      <c r="I4" s="291"/>
      <c r="J4" s="291"/>
      <c r="K4" s="291"/>
      <c r="L4" s="291"/>
      <c r="M4" s="291"/>
      <c r="N4" s="291"/>
      <c r="O4" s="291"/>
      <c r="P4" s="291"/>
      <c r="Q4" s="291"/>
      <c r="R4" s="291"/>
      <c r="S4" s="291"/>
      <c r="T4" s="291"/>
      <c r="U4" s="291"/>
    </row>
    <row r="5" spans="2:21" ht="20.100000000000001" customHeight="1" x14ac:dyDescent="0.25">
      <c r="B5" s="275" t="s">
        <v>100</v>
      </c>
      <c r="C5" s="275"/>
      <c r="D5" s="275"/>
      <c r="E5" s="275"/>
      <c r="F5" s="275"/>
      <c r="G5" s="275"/>
      <c r="H5" s="275"/>
      <c r="I5" s="275"/>
      <c r="J5" s="275"/>
      <c r="K5" s="275"/>
      <c r="L5" s="275"/>
      <c r="M5" s="275"/>
      <c r="N5" s="275"/>
      <c r="O5" s="275"/>
      <c r="P5" s="275"/>
      <c r="Q5" s="275"/>
      <c r="R5" s="275"/>
      <c r="S5" s="275"/>
      <c r="T5" s="275"/>
      <c r="U5" s="275"/>
    </row>
    <row r="6" spans="2:21" ht="20.100000000000001" customHeight="1" thickBot="1" x14ac:dyDescent="0.3"/>
    <row r="7" spans="2:21" ht="20.100000000000001" customHeight="1" thickBot="1" x14ac:dyDescent="0.3">
      <c r="B7" s="302" t="s">
        <v>1</v>
      </c>
      <c r="C7" s="300" t="s">
        <v>33</v>
      </c>
      <c r="D7" s="300"/>
      <c r="E7" s="300"/>
      <c r="F7" s="300"/>
      <c r="G7" s="300"/>
      <c r="H7" s="300"/>
      <c r="I7" s="300"/>
      <c r="J7" s="300"/>
      <c r="K7" s="86"/>
      <c r="L7" s="300" t="s">
        <v>36</v>
      </c>
      <c r="M7" s="300"/>
      <c r="N7" s="300"/>
      <c r="O7" s="300"/>
      <c r="P7" s="300"/>
      <c r="Q7" s="300"/>
      <c r="R7" s="300"/>
      <c r="S7" s="300"/>
      <c r="T7" s="292" t="s">
        <v>0</v>
      </c>
      <c r="U7" s="293"/>
    </row>
    <row r="8" spans="2:21" ht="20.100000000000001" customHeight="1" thickTop="1" x14ac:dyDescent="0.25">
      <c r="B8" s="302"/>
      <c r="C8" s="297" t="s">
        <v>103</v>
      </c>
      <c r="D8" s="297"/>
      <c r="E8" s="10"/>
      <c r="F8" s="297" t="s">
        <v>104</v>
      </c>
      <c r="G8" s="297"/>
      <c r="H8" s="10"/>
      <c r="I8" s="297" t="s">
        <v>175</v>
      </c>
      <c r="J8" s="297"/>
      <c r="K8" s="10"/>
      <c r="L8" s="297" t="s">
        <v>12</v>
      </c>
      <c r="M8" s="297"/>
      <c r="N8" s="10"/>
      <c r="O8" s="297" t="s">
        <v>13</v>
      </c>
      <c r="P8" s="297"/>
      <c r="Q8" s="10"/>
      <c r="R8" s="297" t="s">
        <v>14</v>
      </c>
      <c r="S8" s="297"/>
      <c r="T8" s="294"/>
      <c r="U8" s="295"/>
    </row>
    <row r="9" spans="2:21" ht="27" customHeight="1" x14ac:dyDescent="0.25">
      <c r="B9" s="302"/>
      <c r="C9" s="10" t="s">
        <v>74</v>
      </c>
      <c r="D9" s="10" t="s">
        <v>75</v>
      </c>
      <c r="E9" s="10"/>
      <c r="F9" s="10" t="s">
        <v>74</v>
      </c>
      <c r="G9" s="10" t="s">
        <v>75</v>
      </c>
      <c r="H9" s="10"/>
      <c r="I9" s="10" t="s">
        <v>34</v>
      </c>
      <c r="J9" s="10" t="s">
        <v>35</v>
      </c>
      <c r="K9" s="10"/>
      <c r="L9" s="10" t="s">
        <v>74</v>
      </c>
      <c r="M9" s="10" t="s">
        <v>75</v>
      </c>
      <c r="N9" s="10"/>
      <c r="O9" s="10" t="s">
        <v>74</v>
      </c>
      <c r="P9" s="10" t="s">
        <v>75</v>
      </c>
      <c r="Q9" s="10"/>
      <c r="R9" s="10" t="s">
        <v>74</v>
      </c>
      <c r="S9" s="10" t="s">
        <v>75</v>
      </c>
      <c r="T9" s="10" t="s">
        <v>74</v>
      </c>
      <c r="U9" s="10" t="s">
        <v>75</v>
      </c>
    </row>
    <row r="10" spans="2:21" ht="20.100000000000001" customHeight="1" x14ac:dyDescent="0.25">
      <c r="B10" s="6" t="s">
        <v>2</v>
      </c>
      <c r="C10" s="152">
        <v>1304.6711473492087</v>
      </c>
      <c r="D10" s="152">
        <v>9945.3848686463207</v>
      </c>
      <c r="E10" s="152"/>
      <c r="F10" s="152">
        <v>1124.5213079693688</v>
      </c>
      <c r="G10" s="152">
        <v>1927.6978649815987</v>
      </c>
      <c r="H10" s="152"/>
      <c r="I10" s="152" t="s">
        <v>219</v>
      </c>
      <c r="J10" s="152" t="s">
        <v>219</v>
      </c>
      <c r="K10" s="152"/>
      <c r="L10" s="247" t="s">
        <v>219</v>
      </c>
      <c r="M10" s="247" t="s">
        <v>219</v>
      </c>
      <c r="N10" s="152"/>
      <c r="O10" s="152">
        <v>57.683364362711579</v>
      </c>
      <c r="P10" s="152" t="s">
        <v>219</v>
      </c>
      <c r="Q10" s="152"/>
      <c r="R10" s="152">
        <v>8.4155717850917995</v>
      </c>
      <c r="S10" s="152">
        <v>48.480841992534906</v>
      </c>
      <c r="T10" s="153">
        <v>2495.2913914663804</v>
      </c>
      <c r="U10" s="153">
        <v>11921.563575620456</v>
      </c>
    </row>
    <row r="11" spans="2:21" ht="20.100000000000001" customHeight="1" x14ac:dyDescent="0.25">
      <c r="B11" s="7" t="s">
        <v>3</v>
      </c>
      <c r="C11" s="154">
        <v>21275.873094811992</v>
      </c>
      <c r="D11" s="154">
        <v>36627.854121813587</v>
      </c>
      <c r="E11" s="154"/>
      <c r="F11" s="154">
        <v>12834.48219273356</v>
      </c>
      <c r="G11" s="154">
        <v>34664.888723546261</v>
      </c>
      <c r="H11" s="154"/>
      <c r="I11" s="154">
        <v>4749.6344404500878</v>
      </c>
      <c r="J11" s="154">
        <v>4980.948589321285</v>
      </c>
      <c r="K11" s="154"/>
      <c r="L11" s="154">
        <v>260.00804375821235</v>
      </c>
      <c r="M11" s="154">
        <v>509.04447452410403</v>
      </c>
      <c r="N11" s="154"/>
      <c r="O11" s="154">
        <v>1163.4340441880881</v>
      </c>
      <c r="P11" s="154">
        <v>16943.407814789029</v>
      </c>
      <c r="Q11" s="154"/>
      <c r="R11" s="154">
        <v>23.365693141725298</v>
      </c>
      <c r="S11" s="154">
        <v>377.87881082273606</v>
      </c>
      <c r="T11" s="179">
        <v>40306.797509083663</v>
      </c>
      <c r="U11" s="179">
        <v>94104.022534816992</v>
      </c>
    </row>
    <row r="12" spans="2:21" ht="20.100000000000001" customHeight="1" x14ac:dyDescent="0.25">
      <c r="B12" s="6" t="s">
        <v>4</v>
      </c>
      <c r="C12" s="152">
        <v>24661.572796462398</v>
      </c>
      <c r="D12" s="152">
        <v>29123.72062325857</v>
      </c>
      <c r="E12" s="152"/>
      <c r="F12" s="152">
        <v>27555.661046682249</v>
      </c>
      <c r="G12" s="152">
        <v>30376.344998300421</v>
      </c>
      <c r="H12" s="152"/>
      <c r="I12" s="152">
        <v>2102.2815324611993</v>
      </c>
      <c r="J12" s="152">
        <v>1863.8635507108716</v>
      </c>
      <c r="K12" s="152"/>
      <c r="L12" s="152">
        <v>779.14953161156848</v>
      </c>
      <c r="M12" s="152">
        <v>570.30735778558699</v>
      </c>
      <c r="N12" s="152"/>
      <c r="O12" s="152">
        <v>11912.161439805634</v>
      </c>
      <c r="P12" s="152">
        <v>7949.8944898934014</v>
      </c>
      <c r="Q12" s="152"/>
      <c r="R12" s="152">
        <v>129.83987288099848</v>
      </c>
      <c r="S12" s="152">
        <v>274.47037016791211</v>
      </c>
      <c r="T12" s="153">
        <v>67140.666219904044</v>
      </c>
      <c r="U12" s="153">
        <v>70158.601390116761</v>
      </c>
    </row>
    <row r="13" spans="2:21" ht="20.100000000000001" customHeight="1" x14ac:dyDescent="0.25">
      <c r="B13" s="7" t="s">
        <v>5</v>
      </c>
      <c r="C13" s="154">
        <v>88.721127730042113</v>
      </c>
      <c r="D13" s="154">
        <v>0.83770429694000004</v>
      </c>
      <c r="E13" s="154"/>
      <c r="F13" s="154">
        <v>87.157468435455883</v>
      </c>
      <c r="G13" s="154" t="s">
        <v>219</v>
      </c>
      <c r="H13" s="154"/>
      <c r="I13" s="154" t="s">
        <v>219</v>
      </c>
      <c r="J13" s="154" t="s">
        <v>219</v>
      </c>
      <c r="K13" s="154"/>
      <c r="L13" s="154" t="s">
        <v>219</v>
      </c>
      <c r="M13" s="154" t="s">
        <v>219</v>
      </c>
      <c r="N13" s="154"/>
      <c r="O13" s="154" t="s">
        <v>219</v>
      </c>
      <c r="P13" s="154" t="s">
        <v>219</v>
      </c>
      <c r="Q13" s="154"/>
      <c r="R13" s="154" t="s">
        <v>219</v>
      </c>
      <c r="S13" s="154" t="s">
        <v>219</v>
      </c>
      <c r="T13" s="179">
        <v>175.87859616549798</v>
      </c>
      <c r="U13" s="179">
        <v>0.83770429694000004</v>
      </c>
    </row>
    <row r="14" spans="2:21" ht="20.100000000000001" customHeight="1" x14ac:dyDescent="0.25">
      <c r="B14" s="6" t="s">
        <v>6</v>
      </c>
      <c r="C14" s="152">
        <v>47.046538534529695</v>
      </c>
      <c r="D14" s="152" t="s">
        <v>219</v>
      </c>
      <c r="E14" s="152"/>
      <c r="F14" s="152">
        <v>196.6505281748012</v>
      </c>
      <c r="G14" s="152" t="s">
        <v>219</v>
      </c>
      <c r="H14" s="152"/>
      <c r="I14" s="152" t="s">
        <v>219</v>
      </c>
      <c r="J14" s="152" t="s">
        <v>219</v>
      </c>
      <c r="K14" s="152"/>
      <c r="L14" s="152" t="s">
        <v>219</v>
      </c>
      <c r="M14" s="152" t="s">
        <v>219</v>
      </c>
      <c r="N14" s="152"/>
      <c r="O14" s="152" t="s">
        <v>219</v>
      </c>
      <c r="P14" s="152" t="s">
        <v>219</v>
      </c>
      <c r="Q14" s="152"/>
      <c r="R14" s="152" t="s">
        <v>219</v>
      </c>
      <c r="S14" s="152" t="s">
        <v>219</v>
      </c>
      <c r="T14" s="153">
        <v>243.6970667093309</v>
      </c>
      <c r="U14" s="153">
        <v>0</v>
      </c>
    </row>
    <row r="15" spans="2:21" ht="20.100000000000001" customHeight="1" x14ac:dyDescent="0.25">
      <c r="B15" s="7" t="s">
        <v>7</v>
      </c>
      <c r="C15" s="154">
        <v>2582.4679556619681</v>
      </c>
      <c r="D15" s="154">
        <v>623.50412497686614</v>
      </c>
      <c r="E15" s="154"/>
      <c r="F15" s="154">
        <v>2151.3338057164733</v>
      </c>
      <c r="G15" s="154">
        <v>425.69840910949398</v>
      </c>
      <c r="H15" s="154"/>
      <c r="I15" s="154">
        <v>420.64678040407966</v>
      </c>
      <c r="J15" s="154">
        <v>328.95914487514591</v>
      </c>
      <c r="K15" s="154"/>
      <c r="L15" s="154" t="s">
        <v>219</v>
      </c>
      <c r="M15" s="154" t="s">
        <v>219</v>
      </c>
      <c r="N15" s="154"/>
      <c r="O15" s="154">
        <v>88.814273496550513</v>
      </c>
      <c r="P15" s="154">
        <v>434.41028261656055</v>
      </c>
      <c r="Q15" s="154"/>
      <c r="R15" s="154">
        <v>43.807817440688105</v>
      </c>
      <c r="S15" s="154">
        <v>2.9695450328484001</v>
      </c>
      <c r="T15" s="179">
        <v>5287.0706327197595</v>
      </c>
      <c r="U15" s="179">
        <v>1815.5415066109151</v>
      </c>
    </row>
    <row r="16" spans="2:21" ht="20.100000000000001" customHeight="1" x14ac:dyDescent="0.25">
      <c r="B16" s="6" t="s">
        <v>8</v>
      </c>
      <c r="C16" s="152">
        <v>772.26581583784753</v>
      </c>
      <c r="D16" s="152">
        <v>168.2533087338725</v>
      </c>
      <c r="E16" s="152"/>
      <c r="F16" s="152">
        <v>570.08020237883306</v>
      </c>
      <c r="G16" s="152">
        <v>188.63131932471256</v>
      </c>
      <c r="H16" s="152"/>
      <c r="I16" s="152">
        <v>0.41616550600000002</v>
      </c>
      <c r="J16" s="152">
        <v>0.27245240976000001</v>
      </c>
      <c r="K16" s="152"/>
      <c r="L16" s="152" t="s">
        <v>219</v>
      </c>
      <c r="M16" s="152" t="s">
        <v>219</v>
      </c>
      <c r="N16" s="152"/>
      <c r="O16" s="152">
        <v>2.7066103826786998</v>
      </c>
      <c r="P16" s="152">
        <v>29.2421954534599</v>
      </c>
      <c r="Q16" s="152"/>
      <c r="R16" s="152">
        <v>4.9186058662197985</v>
      </c>
      <c r="S16" s="152">
        <v>4.9853203202900001E-2</v>
      </c>
      <c r="T16" s="153">
        <v>1350.387399971579</v>
      </c>
      <c r="U16" s="153">
        <v>386.4491291250078</v>
      </c>
    </row>
    <row r="17" spans="2:21" ht="20.100000000000001" customHeight="1" x14ac:dyDescent="0.25">
      <c r="B17" s="7" t="s">
        <v>9</v>
      </c>
      <c r="C17" s="154">
        <v>8169.6212771530445</v>
      </c>
      <c r="D17" s="154">
        <v>25.074382336789999</v>
      </c>
      <c r="E17" s="154"/>
      <c r="F17" s="154">
        <v>12952.634086774195</v>
      </c>
      <c r="G17" s="154" t="s">
        <v>219</v>
      </c>
      <c r="H17" s="154"/>
      <c r="I17" s="154" t="s">
        <v>219</v>
      </c>
      <c r="J17" s="154">
        <v>4.2923219242999995</v>
      </c>
      <c r="K17" s="154"/>
      <c r="L17" s="154" t="s">
        <v>219</v>
      </c>
      <c r="M17" s="154" t="s">
        <v>219</v>
      </c>
      <c r="N17" s="154"/>
      <c r="O17" s="154">
        <v>12192.542808322814</v>
      </c>
      <c r="P17" s="154">
        <v>1.1355978000000002E-4</v>
      </c>
      <c r="Q17" s="154"/>
      <c r="R17" s="154">
        <v>474.59868667856261</v>
      </c>
      <c r="S17" s="154" t="s">
        <v>219</v>
      </c>
      <c r="T17" s="179">
        <v>33789.396858928616</v>
      </c>
      <c r="U17" s="179">
        <v>29.366817820869997</v>
      </c>
    </row>
    <row r="18" spans="2:21" ht="20.100000000000001" customHeight="1" x14ac:dyDescent="0.25">
      <c r="B18" s="6" t="s">
        <v>10</v>
      </c>
      <c r="C18" s="152">
        <v>624.12333352171095</v>
      </c>
      <c r="D18" s="152">
        <v>235.02937869796719</v>
      </c>
      <c r="E18" s="152"/>
      <c r="F18" s="152">
        <v>272.06266414912267</v>
      </c>
      <c r="G18" s="152">
        <v>224.56598305520856</v>
      </c>
      <c r="H18" s="152"/>
      <c r="I18" s="152">
        <v>208.72512082739996</v>
      </c>
      <c r="J18" s="152">
        <v>283.54087099817997</v>
      </c>
      <c r="K18" s="152"/>
      <c r="L18" s="152">
        <v>40.194256939910296</v>
      </c>
      <c r="M18" s="152" t="s">
        <v>219</v>
      </c>
      <c r="N18" s="152"/>
      <c r="O18" s="152">
        <v>29.649914818729904</v>
      </c>
      <c r="P18" s="152">
        <v>180.48420984709446</v>
      </c>
      <c r="Q18" s="152"/>
      <c r="R18" s="152">
        <v>0.58435309858610007</v>
      </c>
      <c r="S18" s="152">
        <v>1.9814487910109</v>
      </c>
      <c r="T18" s="153">
        <v>1175.3396433554599</v>
      </c>
      <c r="U18" s="153">
        <v>925.60189138946112</v>
      </c>
    </row>
    <row r="19" spans="2:21" ht="20.100000000000001" customHeight="1" x14ac:dyDescent="0.25">
      <c r="B19" s="7" t="s">
        <v>153</v>
      </c>
      <c r="C19" s="154">
        <v>1639.0112496073566</v>
      </c>
      <c r="D19" s="154">
        <v>3.2453981281154007</v>
      </c>
      <c r="E19" s="154"/>
      <c r="F19" s="154">
        <v>1440.5036739298021</v>
      </c>
      <c r="G19" s="154" t="s">
        <v>219</v>
      </c>
      <c r="H19" s="154"/>
      <c r="I19" s="154" t="s">
        <v>219</v>
      </c>
      <c r="J19" s="154" t="s">
        <v>219</v>
      </c>
      <c r="K19" s="154"/>
      <c r="L19" s="154" t="s">
        <v>219</v>
      </c>
      <c r="M19" s="154" t="s">
        <v>219</v>
      </c>
      <c r="N19" s="154"/>
      <c r="O19" s="154">
        <v>149.39547739719754</v>
      </c>
      <c r="P19" s="154">
        <v>0.86657894567100002</v>
      </c>
      <c r="Q19" s="154"/>
      <c r="R19" s="154">
        <v>18.667646496072997</v>
      </c>
      <c r="S19" s="154" t="s">
        <v>219</v>
      </c>
      <c r="T19" s="179">
        <v>3247.5780474304293</v>
      </c>
      <c r="U19" s="179">
        <v>4.1119770737864005</v>
      </c>
    </row>
    <row r="20" spans="2:21" ht="20.100000000000001" customHeight="1" x14ac:dyDescent="0.25">
      <c r="B20" s="6" t="s">
        <v>96</v>
      </c>
      <c r="C20" s="247">
        <f>+'[1]Cuadro 5.2'!B20+'[1]Cuadro 5.2'!B17</f>
        <v>2483.6676038012756</v>
      </c>
      <c r="D20" s="247">
        <f>+'[1]Cuadro 5.2'!C20+'[1]Cuadro 5.2'!C17</f>
        <v>97.957852985863497</v>
      </c>
      <c r="E20" s="247"/>
      <c r="F20" s="247">
        <f>+'[1]Cuadro 5.2'!E20+'[1]Cuadro 5.2'!E17</f>
        <v>2394.1124767627234</v>
      </c>
      <c r="G20" s="247">
        <f>+'[1]Cuadro 5.2'!F20+'[1]Cuadro 5.2'!F17</f>
        <v>51.941978729183099</v>
      </c>
      <c r="H20" s="247"/>
      <c r="I20" s="247">
        <f>+'[1]Cuadro 5.2'!H20+'[1]Cuadro 5.2'!H17</f>
        <v>34.947002585002686</v>
      </c>
      <c r="J20" s="247">
        <f>+'[1]Cuadro 5.2'!I20+'[1]Cuadro 5.2'!I17</f>
        <v>39.758340979109981</v>
      </c>
      <c r="K20" s="247"/>
      <c r="L20" s="247">
        <v>0</v>
      </c>
      <c r="M20" s="247">
        <v>0</v>
      </c>
      <c r="N20" s="247"/>
      <c r="O20" s="247">
        <f>+'[1]Cuadro 5.2'!N20+'[1]Cuadro 5.2'!N17</f>
        <v>26.720430558771699</v>
      </c>
      <c r="P20" s="247">
        <f>+'[1]Cuadro 5.2'!$O$17</f>
        <v>76.018396790541701</v>
      </c>
      <c r="Q20" s="247"/>
      <c r="R20" s="247">
        <f>+'[1]Cuadro 5.2'!Q17</f>
        <v>1.8133791293900003</v>
      </c>
      <c r="S20" s="247">
        <f>+'[1]Cuadro 5.2'!R17</f>
        <v>0.17640457308999993</v>
      </c>
      <c r="T20" s="259">
        <f>+C20+F20+I20+L20+O20+R20</f>
        <v>4941.2608928371637</v>
      </c>
      <c r="U20" s="259">
        <f>+D20+G20+J20+M20+P20+S20</f>
        <v>265.85297405778829</v>
      </c>
    </row>
    <row r="21" spans="2:21" ht="20.100000000000001" customHeight="1" x14ac:dyDescent="0.25">
      <c r="B21" s="7" t="s">
        <v>11</v>
      </c>
      <c r="C21" s="154">
        <v>13698.903372232462</v>
      </c>
      <c r="D21" s="154">
        <v>876.70928722767724</v>
      </c>
      <c r="E21" s="154"/>
      <c r="F21" s="154">
        <v>6104.8551129690059</v>
      </c>
      <c r="G21" s="154" t="s">
        <v>219</v>
      </c>
      <c r="H21" s="154"/>
      <c r="I21" s="154" t="s">
        <v>219</v>
      </c>
      <c r="J21" s="154" t="s">
        <v>219</v>
      </c>
      <c r="K21" s="154"/>
      <c r="L21" s="154" t="s">
        <v>219</v>
      </c>
      <c r="M21" s="154" t="s">
        <v>219</v>
      </c>
      <c r="N21" s="154"/>
      <c r="O21" s="154" t="s">
        <v>219</v>
      </c>
      <c r="P21" s="154" t="s">
        <v>219</v>
      </c>
      <c r="Q21" s="154"/>
      <c r="R21" s="154" t="s">
        <v>219</v>
      </c>
      <c r="S21" s="154" t="s">
        <v>219</v>
      </c>
      <c r="T21" s="179">
        <v>19803.75848520147</v>
      </c>
      <c r="U21" s="179">
        <v>876.70928722767724</v>
      </c>
    </row>
    <row r="22" spans="2:21" ht="20.100000000000001" customHeight="1" x14ac:dyDescent="0.25">
      <c r="B22" s="6" t="s">
        <v>99</v>
      </c>
      <c r="C22" s="152">
        <v>475.61797664737333</v>
      </c>
      <c r="D22" s="152">
        <v>101.62993234607491</v>
      </c>
      <c r="E22" s="152"/>
      <c r="F22" s="152">
        <v>187.71687232816402</v>
      </c>
      <c r="G22" s="152">
        <v>12.002141306094904</v>
      </c>
      <c r="H22" s="152"/>
      <c r="I22" s="152">
        <v>31.619463011434998</v>
      </c>
      <c r="J22" s="152">
        <v>43.873397957701989</v>
      </c>
      <c r="K22" s="152"/>
      <c r="L22" s="152" t="s">
        <v>219</v>
      </c>
      <c r="M22" s="152" t="s">
        <v>219</v>
      </c>
      <c r="N22" s="152"/>
      <c r="O22" s="152" t="s">
        <v>219</v>
      </c>
      <c r="P22" s="152">
        <v>8.784281437637798</v>
      </c>
      <c r="Q22" s="152"/>
      <c r="R22" s="152" t="s">
        <v>219</v>
      </c>
      <c r="S22" s="152">
        <v>4.351934E-3</v>
      </c>
      <c r="T22" s="153">
        <v>694.95431198697236</v>
      </c>
      <c r="U22" s="153">
        <v>166.29410498150961</v>
      </c>
    </row>
    <row r="23" spans="2:21" ht="20.100000000000001" customHeight="1" x14ac:dyDescent="0.25">
      <c r="B23" s="7" t="s">
        <v>154</v>
      </c>
      <c r="C23" s="154">
        <v>20.332563623524809</v>
      </c>
      <c r="D23" s="154">
        <v>14.694869526093207</v>
      </c>
      <c r="E23" s="154"/>
      <c r="F23" s="154" t="s">
        <v>219</v>
      </c>
      <c r="G23" s="154">
        <v>2.0650799999999999E-5</v>
      </c>
      <c r="H23" s="154"/>
      <c r="I23" s="154">
        <v>0.6567839104600004</v>
      </c>
      <c r="J23" s="154">
        <v>3.4186199793099998</v>
      </c>
      <c r="K23" s="154"/>
      <c r="L23" s="154" t="s">
        <v>219</v>
      </c>
      <c r="M23" s="154" t="s">
        <v>219</v>
      </c>
      <c r="N23" s="154"/>
      <c r="O23" s="154" t="s">
        <v>219</v>
      </c>
      <c r="P23" s="154" t="s">
        <v>219</v>
      </c>
      <c r="Q23" s="154"/>
      <c r="R23" s="154" t="s">
        <v>219</v>
      </c>
      <c r="S23" s="154" t="s">
        <v>219</v>
      </c>
      <c r="T23" s="179">
        <v>20.989347533984809</v>
      </c>
      <c r="U23" s="179">
        <v>18.113510156203205</v>
      </c>
    </row>
    <row r="24" spans="2:21" s="8" customFormat="1" ht="20.100000000000001" customHeight="1" x14ac:dyDescent="0.25">
      <c r="B24" s="14" t="s">
        <v>66</v>
      </c>
      <c r="C24" s="155">
        <f>SUM(C10:C23)</f>
        <v>77843.895852974747</v>
      </c>
      <c r="D24" s="155">
        <f t="shared" ref="D24:U24" si="0">SUM(D10:D23)</f>
        <v>77843.895852974747</v>
      </c>
      <c r="E24" s="155"/>
      <c r="F24" s="155">
        <f t="shared" si="0"/>
        <v>67871.771439003773</v>
      </c>
      <c r="G24" s="155">
        <f t="shared" si="0"/>
        <v>67871.771439003773</v>
      </c>
      <c r="H24" s="155"/>
      <c r="I24" s="155">
        <f t="shared" si="0"/>
        <v>7548.9272891556639</v>
      </c>
      <c r="J24" s="155">
        <f t="shared" si="0"/>
        <v>7548.9272891556648</v>
      </c>
      <c r="K24" s="155"/>
      <c r="L24" s="155">
        <f t="shared" si="0"/>
        <v>1079.351832309691</v>
      </c>
      <c r="M24" s="155">
        <f t="shared" si="0"/>
        <v>1079.351832309691</v>
      </c>
      <c r="N24" s="155"/>
      <c r="O24" s="155">
        <f t="shared" si="0"/>
        <v>25623.108363333176</v>
      </c>
      <c r="P24" s="155">
        <f t="shared" si="0"/>
        <v>25623.10836333318</v>
      </c>
      <c r="Q24" s="155"/>
      <c r="R24" s="155">
        <f t="shared" si="0"/>
        <v>706.01162651733523</v>
      </c>
      <c r="S24" s="155">
        <f t="shared" si="0"/>
        <v>706.01162651733534</v>
      </c>
      <c r="T24" s="155">
        <f>SUM(T10:T23)</f>
        <v>180673.06640329436</v>
      </c>
      <c r="U24" s="155">
        <f t="shared" si="0"/>
        <v>180673.06640329439</v>
      </c>
    </row>
    <row r="25" spans="2:21" ht="20.100000000000001" customHeight="1" x14ac:dyDescent="0.25">
      <c r="B25" s="4"/>
      <c r="C25" s="3"/>
      <c r="D25" s="3"/>
      <c r="E25" s="3"/>
      <c r="F25" s="3"/>
      <c r="G25" s="3"/>
      <c r="H25" s="3"/>
      <c r="I25" s="3"/>
      <c r="J25" s="3"/>
      <c r="K25" s="3"/>
      <c r="L25" s="3"/>
      <c r="M25" s="3"/>
      <c r="N25" s="3"/>
      <c r="O25" s="244"/>
      <c r="P25" s="3"/>
      <c r="Q25" s="3"/>
      <c r="R25" s="3"/>
      <c r="S25" s="3"/>
      <c r="T25" s="3"/>
    </row>
    <row r="26" spans="2:21" x14ac:dyDescent="0.25">
      <c r="B26" s="296" t="s">
        <v>226</v>
      </c>
      <c r="C26" s="301"/>
      <c r="D26" s="301"/>
      <c r="E26" s="301"/>
      <c r="F26" s="301"/>
      <c r="G26" s="301"/>
      <c r="H26" s="301"/>
      <c r="I26" s="301"/>
      <c r="J26" s="301"/>
      <c r="K26" s="301"/>
      <c r="L26" s="301"/>
      <c r="M26" s="301"/>
      <c r="N26" s="301"/>
      <c r="O26" s="301"/>
      <c r="P26" s="301"/>
      <c r="Q26" s="84"/>
    </row>
    <row r="27" spans="2:21" s="87" customFormat="1" x14ac:dyDescent="0.25"/>
    <row r="28" spans="2:21" s="87" customFormat="1" x14ac:dyDescent="0.25">
      <c r="B28" s="184" t="s">
        <v>183</v>
      </c>
      <c r="C28" s="185"/>
      <c r="D28" s="185"/>
      <c r="E28" s="185"/>
      <c r="F28" s="185"/>
      <c r="G28" s="185"/>
      <c r="H28" s="185"/>
      <c r="I28" s="185"/>
      <c r="J28" s="185"/>
      <c r="K28" s="185"/>
      <c r="L28" s="185"/>
      <c r="M28" s="185"/>
      <c r="N28" s="185"/>
      <c r="O28" s="185"/>
      <c r="P28" s="185"/>
      <c r="Q28" s="185"/>
      <c r="R28" s="185"/>
      <c r="S28" s="185"/>
      <c r="T28" s="185"/>
      <c r="U28" s="185"/>
    </row>
  </sheetData>
  <mergeCells count="15">
    <mergeCell ref="B2:U2"/>
    <mergeCell ref="B3:U3"/>
    <mergeCell ref="B4:U4"/>
    <mergeCell ref="B5:U5"/>
    <mergeCell ref="T7:U8"/>
    <mergeCell ref="I8:J8"/>
    <mergeCell ref="C7:J7"/>
    <mergeCell ref="B26:P26"/>
    <mergeCell ref="B7:B9"/>
    <mergeCell ref="L7:S7"/>
    <mergeCell ref="C8:D8"/>
    <mergeCell ref="F8:G8"/>
    <mergeCell ref="L8:M8"/>
    <mergeCell ref="O8:P8"/>
    <mergeCell ref="R8:S8"/>
  </mergeCells>
  <hyperlinks>
    <hyperlink ref="B28" location="CONTENIDO!A1" display="CONTENIDO" xr:uid="{FED2E2FC-EB51-4D6E-8E31-34536BD74C2E}"/>
  </hyperlinks>
  <pageMargins left="0.7" right="0.7" top="0.75" bottom="0.75" header="0.3" footer="0.3"/>
  <pageSetup orientation="portrait" r:id="rId1"/>
  <headerFooter>
    <oddFooter>&amp;C&amp;1#&amp;"Calibri"&amp;10&amp;K000000Uso Interno</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1A51-7D23-4EDB-A836-3BA702EC220B}">
  <sheetPr codeName="Hoja20">
    <tabColor theme="6"/>
  </sheetPr>
  <dimension ref="A2:W61"/>
  <sheetViews>
    <sheetView showGridLines="0" zoomScale="90" zoomScaleNormal="90" workbookViewId="0">
      <pane xSplit="3" ySplit="6" topLeftCell="D7" activePane="bottomRight" state="frozen"/>
      <selection activeCell="B4" sqref="B4:T4"/>
      <selection pane="topRight" activeCell="B4" sqref="B4:T4"/>
      <selection pane="bottomLeft" activeCell="B4" sqref="B4:T4"/>
      <selection pane="bottomRight" activeCell="A14" sqref="A14"/>
    </sheetView>
  </sheetViews>
  <sheetFormatPr baseColWidth="10" defaultColWidth="0" defaultRowHeight="13.2" zeroHeight="1" x14ac:dyDescent="0.25"/>
  <cols>
    <col min="1" max="1" width="3.59765625" style="97" customWidth="1"/>
    <col min="2" max="2" width="4" style="97" customWidth="1"/>
    <col min="3" max="3" width="33.69921875" style="112" customWidth="1"/>
    <col min="4" max="15" width="10.69921875" style="97" customWidth="1"/>
    <col min="16" max="16" width="13" style="97" bestFit="1" customWidth="1"/>
    <col min="17" max="17" width="13" style="97" hidden="1" customWidth="1"/>
    <col min="18" max="23" width="0" style="97" hidden="1" customWidth="1"/>
    <col min="24" max="16384" width="11" style="97" hidden="1"/>
  </cols>
  <sheetData>
    <row r="2" spans="3:15" ht="19.5" customHeight="1" x14ac:dyDescent="0.25">
      <c r="C2" s="304" t="s">
        <v>148</v>
      </c>
      <c r="D2" s="304"/>
      <c r="E2" s="304"/>
      <c r="F2" s="304"/>
      <c r="G2" s="304"/>
      <c r="H2" s="304"/>
      <c r="I2" s="304"/>
      <c r="J2" s="304"/>
      <c r="K2" s="304"/>
      <c r="L2" s="304"/>
      <c r="M2" s="304"/>
      <c r="N2" s="304"/>
      <c r="O2" s="248"/>
    </row>
    <row r="3" spans="3:15" ht="17.399999999999999" x14ac:dyDescent="0.25">
      <c r="C3" s="304" t="s">
        <v>210</v>
      </c>
      <c r="D3" s="304"/>
      <c r="E3" s="304"/>
      <c r="F3" s="304"/>
      <c r="G3" s="304"/>
      <c r="H3" s="304"/>
      <c r="I3" s="304"/>
      <c r="J3" s="304"/>
      <c r="K3" s="304"/>
      <c r="L3" s="304"/>
      <c r="M3" s="304"/>
      <c r="N3" s="304"/>
      <c r="O3" s="248"/>
    </row>
    <row r="4" spans="3:15" ht="22.2" customHeight="1" x14ac:dyDescent="0.25">
      <c r="C4" s="305" t="s">
        <v>262</v>
      </c>
      <c r="D4" s="305"/>
      <c r="E4" s="305"/>
      <c r="F4" s="305"/>
      <c r="G4" s="305"/>
      <c r="H4" s="305"/>
      <c r="I4" s="305"/>
      <c r="J4" s="305"/>
      <c r="K4" s="305"/>
      <c r="L4" s="305"/>
      <c r="M4" s="305"/>
      <c r="N4" s="305"/>
      <c r="O4" s="249"/>
    </row>
    <row r="5" spans="3:15" ht="18.75" customHeight="1" x14ac:dyDescent="0.25">
      <c r="C5" s="97"/>
    </row>
    <row r="6" spans="3:15" ht="17.399999999999999" customHeight="1" x14ac:dyDescent="0.25">
      <c r="C6" s="98"/>
      <c r="D6" s="98">
        <v>2013</v>
      </c>
      <c r="E6" s="98">
        <v>2014</v>
      </c>
      <c r="F6" s="98">
        <v>2015</v>
      </c>
      <c r="G6" s="98">
        <v>2016</v>
      </c>
      <c r="H6" s="98">
        <v>2017</v>
      </c>
      <c r="I6" s="98">
        <v>2018</v>
      </c>
      <c r="J6" s="98">
        <v>2019</v>
      </c>
      <c r="K6" s="98">
        <v>2020</v>
      </c>
      <c r="L6" s="98">
        <v>2021</v>
      </c>
      <c r="M6" s="98">
        <v>2022</v>
      </c>
      <c r="N6" s="98">
        <v>2023</v>
      </c>
      <c r="O6" s="98">
        <v>2024</v>
      </c>
    </row>
    <row r="7" spans="3:15" s="99" customFormat="1" ht="13.8" x14ac:dyDescent="0.25">
      <c r="C7" s="100" t="s">
        <v>133</v>
      </c>
      <c r="D7" s="101">
        <v>97.09999999999998</v>
      </c>
      <c r="E7" s="101">
        <v>108.79999999999998</v>
      </c>
      <c r="F7" s="101">
        <v>123.543211</v>
      </c>
      <c r="G7" s="101">
        <v>139.39040900000001</v>
      </c>
      <c r="H7" s="101">
        <v>150.77763049999999</v>
      </c>
      <c r="I7" s="101">
        <v>154.21252799999999</v>
      </c>
      <c r="J7" s="101">
        <v>178.30702700000001</v>
      </c>
      <c r="K7" s="101">
        <v>251.84444199999999</v>
      </c>
      <c r="L7" s="101">
        <v>476.72364599999997</v>
      </c>
      <c r="M7" s="101">
        <v>643.02752989765679</v>
      </c>
      <c r="N7" s="101">
        <v>905.32357100000002</v>
      </c>
      <c r="O7" s="101">
        <v>1126.8568686931801</v>
      </c>
    </row>
    <row r="8" spans="3:15" ht="19.2" customHeight="1" x14ac:dyDescent="0.25">
      <c r="C8" s="102" t="s">
        <v>136</v>
      </c>
      <c r="D8" s="103">
        <v>75.688039000000003</v>
      </c>
      <c r="E8" s="103">
        <v>83.991855999999999</v>
      </c>
      <c r="F8" s="103">
        <v>94.570334000000003</v>
      </c>
      <c r="G8" s="103">
        <v>105.35428100000001</v>
      </c>
      <c r="H8" s="103">
        <v>111.34689849999998</v>
      </c>
      <c r="I8" s="103">
        <v>107.98390699999999</v>
      </c>
      <c r="J8" s="103">
        <v>122.987482</v>
      </c>
      <c r="K8" s="103">
        <v>154.01406</v>
      </c>
      <c r="L8" s="103">
        <v>260.956434</v>
      </c>
      <c r="M8" s="103">
        <v>318.62215089765681</v>
      </c>
      <c r="N8" s="103">
        <v>463.60078199999998</v>
      </c>
      <c r="O8" s="103">
        <v>569.28437169318011</v>
      </c>
    </row>
    <row r="9" spans="3:15" ht="19.2" customHeight="1" x14ac:dyDescent="0.25">
      <c r="C9" s="104" t="s">
        <v>137</v>
      </c>
      <c r="D9" s="105">
        <v>21.365116</v>
      </c>
      <c r="E9" s="105">
        <v>24.790330000000001</v>
      </c>
      <c r="F9" s="105">
        <v>28.972877</v>
      </c>
      <c r="G9" s="105">
        <v>34.036127999999998</v>
      </c>
      <c r="H9" s="105">
        <v>39.430731999999999</v>
      </c>
      <c r="I9" s="105">
        <v>46.228620999999997</v>
      </c>
      <c r="J9" s="105">
        <v>55.319544999999998</v>
      </c>
      <c r="K9" s="105">
        <v>97.830382</v>
      </c>
      <c r="L9" s="105">
        <v>215.767212</v>
      </c>
      <c r="M9" s="105">
        <v>324.40537899999998</v>
      </c>
      <c r="N9" s="105">
        <v>441.72278899999998</v>
      </c>
      <c r="O9" s="105">
        <v>557.572497</v>
      </c>
    </row>
    <row r="10" spans="3:15" ht="19.5" customHeight="1" x14ac:dyDescent="0.25">
      <c r="C10" s="100" t="s">
        <v>134</v>
      </c>
      <c r="D10" s="106">
        <v>69.7</v>
      </c>
      <c r="E10" s="106">
        <v>96.299999999999983</v>
      </c>
      <c r="F10" s="106">
        <v>137.72785744759204</v>
      </c>
      <c r="G10" s="106">
        <v>149.72964479762675</v>
      </c>
      <c r="H10" s="106">
        <v>182.64823179571451</v>
      </c>
      <c r="I10" s="106">
        <v>201.01255289273701</v>
      </c>
      <c r="J10" s="106">
        <v>230.22872511355399</v>
      </c>
      <c r="K10" s="106">
        <v>223.51097197975318</v>
      </c>
      <c r="L10" s="106">
        <v>322.02365401558825</v>
      </c>
      <c r="M10" s="106">
        <v>321.44657961811032</v>
      </c>
      <c r="N10" s="106">
        <v>351.19269045274945</v>
      </c>
      <c r="O10" s="106">
        <v>408.36487891975332</v>
      </c>
    </row>
    <row r="11" spans="3:15" ht="19.5" customHeight="1" x14ac:dyDescent="0.25">
      <c r="C11" s="102" t="s">
        <v>136</v>
      </c>
      <c r="D11" s="180">
        <v>15.240709902052551</v>
      </c>
      <c r="E11" s="180">
        <v>29.334005959511487</v>
      </c>
      <c r="F11" s="180">
        <v>62.060649115849216</v>
      </c>
      <c r="G11" s="180">
        <v>58.415597714452005</v>
      </c>
      <c r="H11" s="180">
        <v>81.348602893695627</v>
      </c>
      <c r="I11" s="180">
        <v>96.339216643151772</v>
      </c>
      <c r="J11" s="180">
        <v>114.21989082631525</v>
      </c>
      <c r="K11" s="180">
        <v>109.14055699132781</v>
      </c>
      <c r="L11" s="180">
        <v>183.3017569064929</v>
      </c>
      <c r="M11" s="180">
        <v>164.34314338278426</v>
      </c>
      <c r="N11" s="180">
        <v>188.77735329365035</v>
      </c>
      <c r="O11" s="180">
        <v>228.77116434876862</v>
      </c>
    </row>
    <row r="12" spans="3:15" ht="19.5" customHeight="1" x14ac:dyDescent="0.25">
      <c r="C12" s="104" t="s">
        <v>137</v>
      </c>
      <c r="D12" s="107">
        <v>54.534385263956672</v>
      </c>
      <c r="E12" s="107">
        <v>66.959790069442121</v>
      </c>
      <c r="F12" s="107">
        <v>75.667208331742827</v>
      </c>
      <c r="G12" s="107">
        <v>91.314047083174742</v>
      </c>
      <c r="H12" s="107">
        <v>101.29962890201888</v>
      </c>
      <c r="I12" s="107">
        <v>104.67333624958523</v>
      </c>
      <c r="J12" s="107">
        <v>116.00883428723874</v>
      </c>
      <c r="K12" s="107">
        <v>114.37041498842538</v>
      </c>
      <c r="L12" s="107">
        <v>138.72189710909538</v>
      </c>
      <c r="M12" s="107">
        <v>157.10343623532606</v>
      </c>
      <c r="N12" s="107">
        <v>162.41533715909912</v>
      </c>
      <c r="O12" s="107">
        <v>179.5937145709847</v>
      </c>
    </row>
    <row r="13" spans="3:15" ht="13.8" x14ac:dyDescent="0.25">
      <c r="C13" s="100" t="s">
        <v>272</v>
      </c>
      <c r="D13" s="119">
        <v>20.59224865981453</v>
      </c>
      <c r="E13" s="119">
        <v>22.796992504045253</v>
      </c>
      <c r="F13" s="119">
        <v>25.586143027559107</v>
      </c>
      <c r="G13" s="119">
        <v>28.547679213378103</v>
      </c>
      <c r="H13" s="119">
        <v>30.561883810717603</v>
      </c>
      <c r="I13" s="119">
        <v>30.957985017690255</v>
      </c>
      <c r="J13" s="119">
        <v>35.512465486119105</v>
      </c>
      <c r="K13" s="119">
        <v>49.856569954590086</v>
      </c>
      <c r="L13" s="119">
        <v>93.886357486869727</v>
      </c>
      <c r="M13" s="123">
        <v>125.96263760996568</v>
      </c>
      <c r="N13" s="123">
        <v>176.27319891940249</v>
      </c>
      <c r="O13" s="123">
        <v>218.17762377518977</v>
      </c>
    </row>
    <row r="14" spans="3:15" x14ac:dyDescent="0.25">
      <c r="C14" s="97"/>
      <c r="H14" s="108"/>
      <c r="K14" s="109"/>
    </row>
    <row r="15" spans="3:15" x14ac:dyDescent="0.25">
      <c r="C15" s="110" t="s">
        <v>217</v>
      </c>
      <c r="G15" s="111"/>
      <c r="J15" s="109"/>
    </row>
    <row r="17" spans="3:15" x14ac:dyDescent="0.25">
      <c r="C17" s="242" t="s">
        <v>223</v>
      </c>
      <c r="J17" s="108"/>
      <c r="K17" s="108"/>
    </row>
    <row r="18" spans="3:15" ht="42.45" customHeight="1" x14ac:dyDescent="0.25">
      <c r="C18" s="306" t="s">
        <v>263</v>
      </c>
      <c r="D18" s="306"/>
      <c r="E18" s="306"/>
      <c r="F18" s="306"/>
      <c r="G18" s="306"/>
      <c r="H18" s="306"/>
      <c r="I18" s="306"/>
      <c r="J18" s="306"/>
      <c r="K18" s="306"/>
      <c r="L18" s="306"/>
      <c r="M18" s="306"/>
      <c r="N18" s="306"/>
      <c r="O18" s="306"/>
    </row>
    <row r="19" spans="3:15" x14ac:dyDescent="0.25">
      <c r="C19" s="97"/>
      <c r="D19" s="113"/>
      <c r="E19" s="113"/>
      <c r="F19" s="113"/>
      <c r="G19" s="113"/>
      <c r="H19" s="113"/>
      <c r="L19" s="108"/>
      <c r="M19" s="108"/>
      <c r="N19" s="108"/>
      <c r="O19" s="108"/>
    </row>
    <row r="20" spans="3:15" ht="13.8" x14ac:dyDescent="0.25">
      <c r="C20" s="184" t="s">
        <v>183</v>
      </c>
      <c r="D20" s="185"/>
      <c r="E20" s="185"/>
      <c r="F20" s="185"/>
      <c r="G20" s="185"/>
      <c r="H20" s="185"/>
      <c r="I20" s="185"/>
      <c r="J20" s="185"/>
      <c r="K20" s="185"/>
      <c r="L20" s="185"/>
      <c r="M20" s="185"/>
      <c r="N20" s="185"/>
      <c r="O20" s="185"/>
    </row>
    <row r="61" spans="9:10" hidden="1" x14ac:dyDescent="0.25">
      <c r="I61" s="303"/>
      <c r="J61" s="303"/>
    </row>
  </sheetData>
  <mergeCells count="5">
    <mergeCell ref="I61:J61"/>
    <mergeCell ref="C2:N2"/>
    <mergeCell ref="C3:N3"/>
    <mergeCell ref="C4:N4"/>
    <mergeCell ref="C18:O18"/>
  </mergeCells>
  <hyperlinks>
    <hyperlink ref="C20" location="CONTENIDO!A1" display="CONTENIDO" xr:uid="{69227E89-C774-402F-B784-10E717004065}"/>
  </hyperlinks>
  <pageMargins left="0.7" right="0.7" top="0.75" bottom="0.75" header="0.3" footer="0.3"/>
  <pageSetup orientation="portrait" r:id="rId1"/>
  <headerFooter>
    <oddFooter>&amp;C&amp;1#&amp;"Calibri"&amp;10&amp;K000000Uso Interno</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927AE-887E-423B-ACC9-33E04302C0FD}">
  <sheetPr codeName="Hoja21">
    <tabColor theme="4"/>
  </sheetPr>
  <dimension ref="A40:T40"/>
  <sheetViews>
    <sheetView showGridLines="0" showRowColHeaders="0" topLeftCell="A40" zoomScale="70" zoomScaleNormal="70" workbookViewId="0">
      <selection activeCell="A40" sqref="A40"/>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333CBD26-98B4-4D30-8E1B-94EB660547B5}"/>
  </hyperlinks>
  <pageMargins left="0.7" right="0.7" top="0.75" bottom="0.75" header="0.3" footer="0.3"/>
  <pageSetup orientation="portrait" r:id="rId1"/>
  <headerFooter>
    <oddFooter>&amp;C&amp;1#&amp;"Calibri"&amp;10&amp;K000000Uso Interno</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5FA2-7FFC-4146-B24E-EF422C7528CE}">
  <sheetPr codeName="Hoja22">
    <tabColor rgb="FF92D050"/>
  </sheetPr>
  <dimension ref="B1:XFD19"/>
  <sheetViews>
    <sheetView showGridLines="0" zoomScale="90" zoomScaleNormal="90" workbookViewId="0">
      <pane xSplit="2" ySplit="5" topLeftCell="C6" activePane="bottomRight" state="frozen"/>
      <selection pane="topRight" activeCell="C1" sqref="C1"/>
      <selection pane="bottomLeft" activeCell="A6" sqref="A6"/>
      <selection pane="bottomRight" activeCell="R15" sqref="R15"/>
    </sheetView>
  </sheetViews>
  <sheetFormatPr baseColWidth="10" defaultColWidth="0" defaultRowHeight="13.8" zeroHeight="1" x14ac:dyDescent="0.3"/>
  <cols>
    <col min="1" max="1" width="2.3984375" style="114" customWidth="1"/>
    <col min="2" max="2" width="30.8984375" style="114" customWidth="1"/>
    <col min="3" max="17" width="10.69921875" style="114" customWidth="1"/>
    <col min="18" max="19" width="11.19921875" style="114" customWidth="1"/>
    <col min="20" max="16384" width="0" style="114" hidden="1"/>
  </cols>
  <sheetData>
    <row r="1" spans="2:16384" ht="31.5" customHeight="1" x14ac:dyDescent="0.3">
      <c r="B1" s="264" t="s">
        <v>149</v>
      </c>
      <c r="C1" s="264"/>
      <c r="D1" s="264"/>
      <c r="E1" s="264"/>
      <c r="F1" s="264"/>
      <c r="G1" s="264"/>
      <c r="H1" s="264"/>
      <c r="I1" s="264"/>
      <c r="J1" s="264"/>
      <c r="K1" s="264"/>
      <c r="L1" s="264"/>
      <c r="M1" s="264"/>
      <c r="N1" s="264"/>
      <c r="O1" s="264"/>
      <c r="P1" s="264"/>
      <c r="Q1" s="264"/>
    </row>
    <row r="2" spans="2:16384" ht="40.950000000000003" customHeight="1" x14ac:dyDescent="0.3">
      <c r="B2" s="307" t="s">
        <v>182</v>
      </c>
      <c r="C2" s="307"/>
      <c r="D2" s="307"/>
      <c r="E2" s="307"/>
      <c r="F2" s="307"/>
      <c r="G2" s="307"/>
      <c r="H2" s="307"/>
      <c r="I2" s="307"/>
      <c r="J2" s="307"/>
      <c r="K2" s="307"/>
      <c r="L2" s="307"/>
      <c r="M2" s="307"/>
      <c r="N2" s="307"/>
      <c r="O2" s="307"/>
      <c r="P2" s="307"/>
      <c r="Q2" s="307"/>
    </row>
    <row r="3" spans="2:16384" ht="20.25" customHeight="1" x14ac:dyDescent="0.3">
      <c r="B3" s="305" t="s">
        <v>264</v>
      </c>
      <c r="C3" s="305"/>
      <c r="D3" s="305"/>
      <c r="E3" s="305"/>
      <c r="F3" s="305"/>
      <c r="G3" s="305"/>
      <c r="H3" s="305"/>
      <c r="I3" s="305"/>
      <c r="J3" s="305"/>
      <c r="K3" s="305"/>
      <c r="L3" s="305"/>
      <c r="M3" s="305"/>
      <c r="N3" s="305"/>
      <c r="O3" s="305"/>
      <c r="P3" s="305"/>
      <c r="Q3" s="305"/>
      <c r="R3" s="115"/>
      <c r="S3" s="115"/>
      <c r="T3" s="115"/>
      <c r="U3" s="115"/>
      <c r="V3" s="115"/>
      <c r="W3" s="115"/>
      <c r="X3" s="11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5"/>
      <c r="CB3" s="305"/>
      <c r="CC3" s="305"/>
      <c r="CD3" s="305"/>
      <c r="CE3" s="305"/>
      <c r="CF3" s="305"/>
      <c r="CG3" s="305"/>
      <c r="CH3" s="305"/>
      <c r="CI3" s="305"/>
      <c r="CJ3" s="305"/>
      <c r="CK3" s="305"/>
      <c r="CL3" s="305"/>
      <c r="CM3" s="305"/>
      <c r="CN3" s="305"/>
      <c r="CO3" s="305"/>
      <c r="CP3" s="305"/>
      <c r="CQ3" s="305"/>
      <c r="CR3" s="305"/>
      <c r="CS3" s="305"/>
      <c r="CT3" s="305"/>
      <c r="CU3" s="305"/>
      <c r="CV3" s="305"/>
      <c r="CW3" s="305"/>
      <c r="CX3" s="305"/>
      <c r="CY3" s="305"/>
      <c r="CZ3" s="305"/>
      <c r="DA3" s="305"/>
      <c r="DB3" s="305"/>
      <c r="DC3" s="305"/>
      <c r="DD3" s="305"/>
      <c r="DE3" s="305"/>
      <c r="DF3" s="305"/>
      <c r="DG3" s="305"/>
      <c r="DH3" s="305"/>
      <c r="DI3" s="305"/>
      <c r="DJ3" s="305"/>
      <c r="DK3" s="305"/>
      <c r="DL3" s="305"/>
      <c r="DM3" s="305"/>
      <c r="DN3" s="305"/>
      <c r="DO3" s="305"/>
      <c r="DP3" s="305"/>
      <c r="DQ3" s="305"/>
      <c r="DR3" s="305"/>
      <c r="DS3" s="305"/>
      <c r="DT3" s="305"/>
      <c r="DU3" s="305"/>
      <c r="DV3" s="305"/>
      <c r="DW3" s="305"/>
      <c r="DX3" s="305"/>
      <c r="DY3" s="305"/>
      <c r="DZ3" s="305"/>
      <c r="EA3" s="305"/>
      <c r="EB3" s="305"/>
      <c r="EC3" s="305"/>
      <c r="ED3" s="305"/>
      <c r="EE3" s="305"/>
      <c r="EF3" s="305"/>
      <c r="EG3" s="305"/>
      <c r="EH3" s="305"/>
      <c r="EI3" s="305"/>
      <c r="EJ3" s="305"/>
      <c r="EK3" s="305"/>
      <c r="EL3" s="305"/>
      <c r="EM3" s="305"/>
      <c r="EN3" s="305"/>
      <c r="EO3" s="305"/>
      <c r="EP3" s="305"/>
      <c r="EQ3" s="305"/>
      <c r="ER3" s="305"/>
      <c r="ES3" s="305"/>
      <c r="ET3" s="305"/>
      <c r="EU3" s="305"/>
      <c r="EV3" s="305"/>
      <c r="EW3" s="305"/>
      <c r="EX3" s="305"/>
      <c r="EY3" s="305"/>
      <c r="EZ3" s="305"/>
      <c r="FA3" s="305"/>
      <c r="FB3" s="305"/>
      <c r="FC3" s="305"/>
      <c r="FD3" s="305"/>
      <c r="FE3" s="305"/>
      <c r="FF3" s="305"/>
      <c r="FG3" s="305"/>
      <c r="FH3" s="305"/>
      <c r="FI3" s="305"/>
      <c r="FJ3" s="305"/>
      <c r="FK3" s="305"/>
      <c r="FL3" s="305"/>
      <c r="FM3" s="305"/>
      <c r="FN3" s="305"/>
      <c r="FO3" s="305"/>
      <c r="FP3" s="305"/>
      <c r="FQ3" s="305"/>
      <c r="FR3" s="305"/>
      <c r="FS3" s="305"/>
      <c r="FT3" s="305"/>
      <c r="FU3" s="305"/>
      <c r="FV3" s="305"/>
      <c r="FW3" s="305"/>
      <c r="FX3" s="305"/>
      <c r="FY3" s="305"/>
      <c r="FZ3" s="305"/>
      <c r="GA3" s="305"/>
      <c r="GB3" s="305"/>
      <c r="GC3" s="305"/>
      <c r="GD3" s="305"/>
      <c r="GE3" s="305"/>
      <c r="GF3" s="305"/>
      <c r="GG3" s="305"/>
      <c r="GH3" s="305"/>
      <c r="GI3" s="305"/>
      <c r="GJ3" s="305"/>
      <c r="GK3" s="305"/>
      <c r="GL3" s="305"/>
      <c r="GM3" s="305"/>
      <c r="GN3" s="305"/>
      <c r="GO3" s="305"/>
      <c r="GP3" s="305"/>
      <c r="GQ3" s="305"/>
      <c r="GR3" s="305"/>
      <c r="GS3" s="305"/>
      <c r="GT3" s="305"/>
      <c r="GU3" s="305"/>
      <c r="GV3" s="305"/>
      <c r="GW3" s="305"/>
      <c r="GX3" s="305"/>
      <c r="GY3" s="305"/>
      <c r="GZ3" s="305"/>
      <c r="HA3" s="305"/>
      <c r="HB3" s="305"/>
      <c r="HC3" s="305"/>
      <c r="HD3" s="305"/>
      <c r="HE3" s="305"/>
      <c r="HF3" s="305"/>
      <c r="HG3" s="305"/>
      <c r="HH3" s="305"/>
      <c r="HI3" s="305"/>
      <c r="HJ3" s="305"/>
      <c r="HK3" s="305"/>
      <c r="HL3" s="305"/>
      <c r="HM3" s="305"/>
      <c r="HN3" s="305"/>
      <c r="HO3" s="305"/>
      <c r="HP3" s="305"/>
      <c r="HQ3" s="305"/>
      <c r="HR3" s="305"/>
      <c r="HS3" s="305"/>
      <c r="HT3" s="305"/>
      <c r="HU3" s="305"/>
      <c r="HV3" s="305"/>
      <c r="HW3" s="305"/>
      <c r="HX3" s="305"/>
      <c r="HY3" s="305"/>
      <c r="HZ3" s="305"/>
      <c r="IA3" s="305"/>
      <c r="IB3" s="305"/>
      <c r="IC3" s="305"/>
      <c r="ID3" s="305"/>
      <c r="IE3" s="305"/>
      <c r="IF3" s="305"/>
      <c r="IG3" s="305"/>
      <c r="IH3" s="305"/>
      <c r="II3" s="305"/>
      <c r="IJ3" s="305"/>
      <c r="IK3" s="305"/>
      <c r="IL3" s="305"/>
      <c r="IM3" s="305"/>
      <c r="IN3" s="305"/>
      <c r="IO3" s="305"/>
      <c r="IP3" s="305"/>
      <c r="IQ3" s="305"/>
      <c r="IR3" s="305"/>
      <c r="IS3" s="305"/>
      <c r="IT3" s="305"/>
      <c r="IU3" s="305"/>
      <c r="IV3" s="305"/>
      <c r="IW3" s="305"/>
      <c r="IX3" s="305"/>
      <c r="IY3" s="305"/>
      <c r="IZ3" s="305"/>
      <c r="JA3" s="305"/>
      <c r="JB3" s="305"/>
      <c r="JC3" s="305"/>
      <c r="JD3" s="305"/>
      <c r="JE3" s="305"/>
      <c r="JF3" s="305"/>
      <c r="JG3" s="305"/>
      <c r="JH3" s="305"/>
      <c r="JI3" s="305"/>
      <c r="JJ3" s="305"/>
      <c r="JK3" s="305"/>
      <c r="JL3" s="305"/>
      <c r="JM3" s="305"/>
      <c r="JN3" s="305"/>
      <c r="JO3" s="305"/>
      <c r="JP3" s="305"/>
      <c r="JQ3" s="305"/>
      <c r="JR3" s="305"/>
      <c r="JS3" s="305"/>
      <c r="JT3" s="305"/>
      <c r="JU3" s="305"/>
      <c r="JV3" s="305"/>
      <c r="JW3" s="305"/>
      <c r="JX3" s="305"/>
      <c r="JY3" s="305"/>
      <c r="JZ3" s="305"/>
      <c r="KA3" s="305"/>
      <c r="KB3" s="305"/>
      <c r="KC3" s="305"/>
      <c r="KD3" s="305"/>
      <c r="KE3" s="305"/>
      <c r="KF3" s="305"/>
      <c r="KG3" s="305"/>
      <c r="KH3" s="305"/>
      <c r="KI3" s="305"/>
      <c r="KJ3" s="305"/>
      <c r="KK3" s="305"/>
      <c r="KL3" s="305"/>
      <c r="KM3" s="305"/>
      <c r="KN3" s="305"/>
      <c r="KO3" s="305"/>
      <c r="KP3" s="305"/>
      <c r="KQ3" s="305"/>
      <c r="KR3" s="305"/>
      <c r="KS3" s="305"/>
      <c r="KT3" s="305"/>
      <c r="KU3" s="305"/>
      <c r="KV3" s="305"/>
      <c r="KW3" s="305"/>
      <c r="KX3" s="305"/>
      <c r="KY3" s="305"/>
      <c r="KZ3" s="305"/>
      <c r="LA3" s="305"/>
      <c r="LB3" s="305"/>
      <c r="LC3" s="305"/>
      <c r="LD3" s="305"/>
      <c r="LE3" s="305"/>
      <c r="LF3" s="305"/>
      <c r="LG3" s="305"/>
      <c r="LH3" s="305"/>
      <c r="LI3" s="305"/>
      <c r="LJ3" s="305"/>
      <c r="LK3" s="305"/>
      <c r="LL3" s="305"/>
      <c r="LM3" s="305"/>
      <c r="LN3" s="305"/>
      <c r="LO3" s="305"/>
      <c r="LP3" s="305"/>
      <c r="LQ3" s="305"/>
      <c r="LR3" s="305"/>
      <c r="LS3" s="305"/>
      <c r="LT3" s="305"/>
      <c r="LU3" s="305"/>
      <c r="LV3" s="305"/>
      <c r="LW3" s="305"/>
      <c r="LX3" s="305"/>
      <c r="LY3" s="305"/>
      <c r="LZ3" s="305"/>
      <c r="MA3" s="305"/>
      <c r="MB3" s="305"/>
      <c r="MC3" s="305"/>
      <c r="MD3" s="305"/>
      <c r="ME3" s="305"/>
      <c r="MF3" s="305"/>
      <c r="MG3" s="305"/>
      <c r="MH3" s="305"/>
      <c r="MI3" s="305"/>
      <c r="MJ3" s="305"/>
      <c r="MK3" s="305"/>
      <c r="ML3" s="305"/>
      <c r="MM3" s="305"/>
      <c r="MN3" s="305"/>
      <c r="MO3" s="305"/>
      <c r="MP3" s="305"/>
      <c r="MQ3" s="305"/>
      <c r="MR3" s="305"/>
      <c r="MS3" s="305"/>
      <c r="MT3" s="305"/>
      <c r="MU3" s="305"/>
      <c r="MV3" s="305"/>
      <c r="MW3" s="305"/>
      <c r="MX3" s="305"/>
      <c r="MY3" s="305"/>
      <c r="MZ3" s="305"/>
      <c r="NA3" s="305"/>
      <c r="NB3" s="305"/>
      <c r="NC3" s="305"/>
      <c r="ND3" s="305"/>
      <c r="NE3" s="305"/>
      <c r="NF3" s="305"/>
      <c r="NG3" s="305"/>
      <c r="NH3" s="305"/>
      <c r="NI3" s="305"/>
      <c r="NJ3" s="305"/>
      <c r="NK3" s="305"/>
      <c r="NL3" s="305"/>
      <c r="NM3" s="305"/>
      <c r="NN3" s="305"/>
      <c r="NO3" s="305"/>
      <c r="NP3" s="305"/>
      <c r="NQ3" s="305"/>
      <c r="NR3" s="305"/>
      <c r="NS3" s="305"/>
      <c r="NT3" s="305"/>
      <c r="NU3" s="305"/>
      <c r="NV3" s="305"/>
      <c r="NW3" s="305"/>
      <c r="NX3" s="305"/>
      <c r="NY3" s="305"/>
      <c r="NZ3" s="305"/>
      <c r="OA3" s="305"/>
      <c r="OB3" s="305"/>
      <c r="OC3" s="305"/>
      <c r="OD3" s="305"/>
      <c r="OE3" s="305"/>
      <c r="OF3" s="305"/>
      <c r="OG3" s="305"/>
      <c r="OH3" s="305"/>
      <c r="OI3" s="305"/>
      <c r="OJ3" s="305"/>
      <c r="OK3" s="305"/>
      <c r="OL3" s="305"/>
      <c r="OM3" s="305"/>
      <c r="ON3" s="305"/>
      <c r="OO3" s="305"/>
      <c r="OP3" s="305"/>
      <c r="OQ3" s="305"/>
      <c r="OR3" s="305"/>
      <c r="OS3" s="305"/>
      <c r="OT3" s="305"/>
      <c r="OU3" s="305"/>
      <c r="OV3" s="305"/>
      <c r="OW3" s="305"/>
      <c r="OX3" s="305"/>
      <c r="OY3" s="305"/>
      <c r="OZ3" s="305"/>
      <c r="PA3" s="305"/>
      <c r="PB3" s="305"/>
      <c r="PC3" s="305"/>
      <c r="PD3" s="305"/>
      <c r="PE3" s="305"/>
      <c r="PF3" s="305"/>
      <c r="PG3" s="305"/>
      <c r="PH3" s="305"/>
      <c r="PI3" s="305"/>
      <c r="PJ3" s="305"/>
      <c r="PK3" s="305"/>
      <c r="PL3" s="305"/>
      <c r="PM3" s="305"/>
      <c r="PN3" s="305"/>
      <c r="PO3" s="305"/>
      <c r="PP3" s="305"/>
      <c r="PQ3" s="305"/>
      <c r="PR3" s="305"/>
      <c r="PS3" s="305"/>
      <c r="PT3" s="305"/>
      <c r="PU3" s="305"/>
      <c r="PV3" s="305"/>
      <c r="PW3" s="305"/>
      <c r="PX3" s="305"/>
      <c r="PY3" s="305"/>
      <c r="PZ3" s="305"/>
      <c r="QA3" s="305"/>
      <c r="QB3" s="305"/>
      <c r="QC3" s="305"/>
      <c r="QD3" s="305"/>
      <c r="QE3" s="305"/>
      <c r="QF3" s="305"/>
      <c r="QG3" s="305"/>
      <c r="QH3" s="305"/>
      <c r="QI3" s="305"/>
      <c r="QJ3" s="305"/>
      <c r="QK3" s="305"/>
      <c r="QL3" s="305"/>
      <c r="QM3" s="305"/>
      <c r="QN3" s="305"/>
      <c r="QO3" s="305"/>
      <c r="QP3" s="305"/>
      <c r="QQ3" s="305"/>
      <c r="QR3" s="305"/>
      <c r="QS3" s="305"/>
      <c r="QT3" s="305"/>
      <c r="QU3" s="305"/>
      <c r="QV3" s="305"/>
      <c r="QW3" s="305"/>
      <c r="QX3" s="305"/>
      <c r="QY3" s="305"/>
      <c r="QZ3" s="305"/>
      <c r="RA3" s="305"/>
      <c r="RB3" s="305"/>
      <c r="RC3" s="305"/>
      <c r="RD3" s="305"/>
      <c r="RE3" s="305"/>
      <c r="RF3" s="305"/>
      <c r="RG3" s="305"/>
      <c r="RH3" s="305"/>
      <c r="RI3" s="305"/>
      <c r="RJ3" s="305"/>
      <c r="RK3" s="305"/>
      <c r="RL3" s="305"/>
      <c r="RM3" s="305"/>
      <c r="RN3" s="305"/>
      <c r="RO3" s="305"/>
      <c r="RP3" s="305"/>
      <c r="RQ3" s="305"/>
      <c r="RR3" s="305"/>
      <c r="RS3" s="305"/>
      <c r="RT3" s="305"/>
      <c r="RU3" s="305"/>
      <c r="RV3" s="305"/>
      <c r="RW3" s="305"/>
      <c r="RX3" s="305"/>
      <c r="RY3" s="305"/>
      <c r="RZ3" s="305"/>
      <c r="SA3" s="305"/>
      <c r="SB3" s="305"/>
      <c r="SC3" s="305"/>
      <c r="SD3" s="305"/>
      <c r="SE3" s="305"/>
      <c r="SF3" s="305"/>
      <c r="SG3" s="305"/>
      <c r="SH3" s="305"/>
      <c r="SI3" s="305"/>
      <c r="SJ3" s="305"/>
      <c r="SK3" s="305"/>
      <c r="SL3" s="305"/>
      <c r="SM3" s="305"/>
      <c r="SN3" s="305"/>
      <c r="SO3" s="305"/>
      <c r="SP3" s="305"/>
      <c r="SQ3" s="305"/>
      <c r="SR3" s="305"/>
      <c r="SS3" s="305"/>
      <c r="ST3" s="305"/>
      <c r="SU3" s="305"/>
      <c r="SV3" s="305"/>
      <c r="SW3" s="305"/>
      <c r="SX3" s="305"/>
      <c r="SY3" s="305"/>
      <c r="SZ3" s="305"/>
      <c r="TA3" s="305"/>
      <c r="TB3" s="305"/>
      <c r="TC3" s="305"/>
      <c r="TD3" s="305"/>
      <c r="TE3" s="305"/>
      <c r="TF3" s="305"/>
      <c r="TG3" s="305"/>
      <c r="TH3" s="305"/>
      <c r="TI3" s="305"/>
      <c r="TJ3" s="305"/>
      <c r="TK3" s="305"/>
      <c r="TL3" s="305"/>
      <c r="TM3" s="305"/>
      <c r="TN3" s="305"/>
      <c r="TO3" s="305"/>
      <c r="TP3" s="305"/>
      <c r="TQ3" s="305"/>
      <c r="TR3" s="305"/>
      <c r="TS3" s="305"/>
      <c r="TT3" s="305"/>
      <c r="TU3" s="305"/>
      <c r="TV3" s="305"/>
      <c r="TW3" s="305"/>
      <c r="TX3" s="305"/>
      <c r="TY3" s="305"/>
      <c r="TZ3" s="305"/>
      <c r="UA3" s="305"/>
      <c r="UB3" s="305"/>
      <c r="UC3" s="305"/>
      <c r="UD3" s="305"/>
      <c r="UE3" s="305"/>
      <c r="UF3" s="305"/>
      <c r="UG3" s="305"/>
      <c r="UH3" s="305"/>
      <c r="UI3" s="305"/>
      <c r="UJ3" s="305"/>
      <c r="UK3" s="305"/>
      <c r="UL3" s="305"/>
      <c r="UM3" s="305"/>
      <c r="UN3" s="305"/>
      <c r="UO3" s="305"/>
      <c r="UP3" s="305"/>
      <c r="UQ3" s="305"/>
      <c r="UR3" s="305"/>
      <c r="US3" s="305"/>
      <c r="UT3" s="305"/>
      <c r="UU3" s="305"/>
      <c r="UV3" s="305"/>
      <c r="UW3" s="305"/>
      <c r="UX3" s="305"/>
      <c r="UY3" s="305"/>
      <c r="UZ3" s="305"/>
      <c r="VA3" s="305"/>
      <c r="VB3" s="305"/>
      <c r="VC3" s="305"/>
      <c r="VD3" s="305"/>
      <c r="VE3" s="305"/>
      <c r="VF3" s="305"/>
      <c r="VG3" s="305"/>
      <c r="VH3" s="305"/>
      <c r="VI3" s="305"/>
      <c r="VJ3" s="305"/>
      <c r="VK3" s="305"/>
      <c r="VL3" s="305"/>
      <c r="VM3" s="305"/>
      <c r="VN3" s="305"/>
      <c r="VO3" s="305"/>
      <c r="VP3" s="305"/>
      <c r="VQ3" s="305"/>
      <c r="VR3" s="305"/>
      <c r="VS3" s="305"/>
      <c r="VT3" s="305"/>
      <c r="VU3" s="305"/>
      <c r="VV3" s="305"/>
      <c r="VW3" s="305"/>
      <c r="VX3" s="305"/>
      <c r="VY3" s="305"/>
      <c r="VZ3" s="305"/>
      <c r="WA3" s="305"/>
      <c r="WB3" s="305"/>
      <c r="WC3" s="305"/>
      <c r="WD3" s="305"/>
      <c r="WE3" s="305"/>
      <c r="WF3" s="305"/>
      <c r="WG3" s="305"/>
      <c r="WH3" s="305"/>
      <c r="WI3" s="305"/>
      <c r="WJ3" s="305"/>
      <c r="WK3" s="305"/>
      <c r="WL3" s="305"/>
      <c r="WM3" s="305"/>
      <c r="WN3" s="305"/>
      <c r="WO3" s="305"/>
      <c r="WP3" s="305"/>
      <c r="WQ3" s="305"/>
      <c r="WR3" s="305"/>
      <c r="WS3" s="305"/>
      <c r="WT3" s="305"/>
      <c r="WU3" s="305"/>
      <c r="WV3" s="305"/>
      <c r="WW3" s="305"/>
      <c r="WX3" s="305"/>
      <c r="WY3" s="305"/>
      <c r="WZ3" s="305"/>
      <c r="XA3" s="305"/>
      <c r="XB3" s="305"/>
      <c r="XC3" s="305"/>
      <c r="XD3" s="305"/>
      <c r="XE3" s="305"/>
      <c r="XF3" s="305"/>
      <c r="XG3" s="305"/>
      <c r="XH3" s="305"/>
      <c r="XI3" s="305"/>
      <c r="XJ3" s="305"/>
      <c r="XK3" s="305"/>
      <c r="XL3" s="305"/>
      <c r="XM3" s="305"/>
      <c r="XN3" s="305"/>
      <c r="XO3" s="305"/>
      <c r="XP3" s="305"/>
      <c r="XQ3" s="305"/>
      <c r="XR3" s="305"/>
      <c r="XS3" s="305"/>
      <c r="XT3" s="305"/>
      <c r="XU3" s="305"/>
      <c r="XV3" s="305"/>
      <c r="XW3" s="305"/>
      <c r="XX3" s="305"/>
      <c r="XY3" s="305"/>
      <c r="XZ3" s="305"/>
      <c r="YA3" s="305"/>
      <c r="YB3" s="305"/>
      <c r="YC3" s="305"/>
      <c r="YD3" s="305"/>
      <c r="YE3" s="305"/>
      <c r="YF3" s="305"/>
      <c r="YG3" s="305"/>
      <c r="YH3" s="305"/>
      <c r="YI3" s="305"/>
      <c r="YJ3" s="305"/>
      <c r="YK3" s="305"/>
      <c r="YL3" s="305"/>
      <c r="YM3" s="305"/>
      <c r="YN3" s="305"/>
      <c r="YO3" s="305"/>
      <c r="YP3" s="305"/>
      <c r="YQ3" s="305"/>
      <c r="YR3" s="305"/>
      <c r="YS3" s="305"/>
      <c r="YT3" s="305"/>
      <c r="YU3" s="305"/>
      <c r="YV3" s="305"/>
      <c r="YW3" s="305"/>
      <c r="YX3" s="305"/>
      <c r="YY3" s="305"/>
      <c r="YZ3" s="305"/>
      <c r="ZA3" s="305"/>
      <c r="ZB3" s="305"/>
      <c r="ZC3" s="305"/>
      <c r="ZD3" s="305"/>
      <c r="ZE3" s="305"/>
      <c r="ZF3" s="305"/>
      <c r="ZG3" s="305"/>
      <c r="ZH3" s="305"/>
      <c r="ZI3" s="305"/>
      <c r="ZJ3" s="305"/>
      <c r="ZK3" s="305"/>
      <c r="ZL3" s="305"/>
      <c r="ZM3" s="305"/>
      <c r="ZN3" s="305"/>
      <c r="ZO3" s="305"/>
      <c r="ZP3" s="305"/>
      <c r="ZQ3" s="305"/>
      <c r="ZR3" s="305"/>
      <c r="ZS3" s="305"/>
      <c r="ZT3" s="305"/>
      <c r="ZU3" s="305"/>
      <c r="ZV3" s="305"/>
      <c r="ZW3" s="305"/>
      <c r="ZX3" s="305"/>
      <c r="ZY3" s="305"/>
      <c r="ZZ3" s="305"/>
      <c r="AAA3" s="305"/>
      <c r="AAB3" s="305"/>
      <c r="AAC3" s="305"/>
      <c r="AAD3" s="305"/>
      <c r="AAE3" s="305"/>
      <c r="AAF3" s="305"/>
      <c r="AAG3" s="305"/>
      <c r="AAH3" s="305"/>
      <c r="AAI3" s="305"/>
      <c r="AAJ3" s="305"/>
      <c r="AAK3" s="305"/>
      <c r="AAL3" s="305"/>
      <c r="AAM3" s="305"/>
      <c r="AAN3" s="305"/>
      <c r="AAO3" s="305"/>
      <c r="AAP3" s="305"/>
      <c r="AAQ3" s="305"/>
      <c r="AAR3" s="305"/>
      <c r="AAS3" s="305"/>
      <c r="AAT3" s="305"/>
      <c r="AAU3" s="305"/>
      <c r="AAV3" s="305"/>
      <c r="AAW3" s="305"/>
      <c r="AAX3" s="305"/>
      <c r="AAY3" s="305"/>
      <c r="AAZ3" s="305"/>
      <c r="ABA3" s="305"/>
      <c r="ABB3" s="305"/>
      <c r="ABC3" s="305"/>
      <c r="ABD3" s="305"/>
      <c r="ABE3" s="305"/>
      <c r="ABF3" s="305"/>
      <c r="ABG3" s="305"/>
      <c r="ABH3" s="305"/>
      <c r="ABI3" s="305"/>
      <c r="ABJ3" s="305"/>
      <c r="ABK3" s="305"/>
      <c r="ABL3" s="305"/>
      <c r="ABM3" s="305"/>
      <c r="ABN3" s="305"/>
      <c r="ABO3" s="305"/>
      <c r="ABP3" s="305"/>
      <c r="ABQ3" s="305"/>
      <c r="ABR3" s="305"/>
      <c r="ABS3" s="305"/>
      <c r="ABT3" s="305"/>
      <c r="ABU3" s="305"/>
      <c r="ABV3" s="305"/>
      <c r="ABW3" s="305"/>
      <c r="ABX3" s="305"/>
      <c r="ABY3" s="305"/>
      <c r="ABZ3" s="305"/>
      <c r="ACA3" s="305"/>
      <c r="ACB3" s="305"/>
      <c r="ACC3" s="305"/>
      <c r="ACD3" s="305"/>
      <c r="ACE3" s="305"/>
      <c r="ACF3" s="305"/>
      <c r="ACG3" s="305"/>
      <c r="ACH3" s="305"/>
      <c r="ACI3" s="305"/>
      <c r="ACJ3" s="305"/>
      <c r="ACK3" s="305"/>
      <c r="ACL3" s="305"/>
      <c r="ACM3" s="305"/>
      <c r="ACN3" s="305"/>
      <c r="ACO3" s="305"/>
      <c r="ACP3" s="305"/>
      <c r="ACQ3" s="305"/>
      <c r="ACR3" s="305"/>
      <c r="ACS3" s="305"/>
      <c r="ACT3" s="305"/>
      <c r="ACU3" s="305"/>
      <c r="ACV3" s="305"/>
      <c r="ACW3" s="305"/>
      <c r="ACX3" s="305"/>
      <c r="ACY3" s="305"/>
      <c r="ACZ3" s="305"/>
      <c r="ADA3" s="305"/>
      <c r="ADB3" s="305"/>
      <c r="ADC3" s="305"/>
      <c r="ADD3" s="305"/>
      <c r="ADE3" s="305"/>
      <c r="ADF3" s="305"/>
      <c r="ADG3" s="305"/>
      <c r="ADH3" s="305"/>
      <c r="ADI3" s="305"/>
      <c r="ADJ3" s="305"/>
      <c r="ADK3" s="305"/>
      <c r="ADL3" s="305"/>
      <c r="ADM3" s="305"/>
      <c r="ADN3" s="305"/>
      <c r="ADO3" s="305"/>
      <c r="ADP3" s="305"/>
      <c r="ADQ3" s="305"/>
      <c r="ADR3" s="305"/>
      <c r="ADS3" s="305"/>
      <c r="ADT3" s="305"/>
      <c r="ADU3" s="305"/>
      <c r="ADV3" s="305"/>
      <c r="ADW3" s="305"/>
      <c r="ADX3" s="305"/>
      <c r="ADY3" s="305"/>
      <c r="ADZ3" s="305"/>
      <c r="AEA3" s="305"/>
      <c r="AEB3" s="305"/>
      <c r="AEC3" s="305"/>
      <c r="AED3" s="305"/>
      <c r="AEE3" s="305"/>
      <c r="AEF3" s="305"/>
      <c r="AEG3" s="305"/>
      <c r="AEH3" s="305"/>
      <c r="AEI3" s="305"/>
      <c r="AEJ3" s="305"/>
      <c r="AEK3" s="305"/>
      <c r="AEL3" s="305"/>
      <c r="AEM3" s="305"/>
      <c r="AEN3" s="305"/>
      <c r="AEO3" s="305"/>
      <c r="AEP3" s="305"/>
      <c r="AEQ3" s="305"/>
      <c r="AER3" s="305"/>
      <c r="AES3" s="305"/>
      <c r="AET3" s="305"/>
      <c r="AEU3" s="305"/>
      <c r="AEV3" s="305"/>
      <c r="AEW3" s="305"/>
      <c r="AEX3" s="305"/>
      <c r="AEY3" s="305"/>
      <c r="AEZ3" s="305"/>
      <c r="AFA3" s="305"/>
      <c r="AFB3" s="305"/>
      <c r="AFC3" s="305"/>
      <c r="AFD3" s="305"/>
      <c r="AFE3" s="305"/>
      <c r="AFF3" s="305"/>
      <c r="AFG3" s="305"/>
      <c r="AFH3" s="305"/>
      <c r="AFI3" s="305"/>
      <c r="AFJ3" s="305"/>
      <c r="AFK3" s="305"/>
      <c r="AFL3" s="305"/>
      <c r="AFM3" s="305"/>
      <c r="AFN3" s="305"/>
      <c r="AFO3" s="305"/>
      <c r="AFP3" s="305"/>
      <c r="AFQ3" s="305"/>
      <c r="AFR3" s="305"/>
      <c r="AFS3" s="305"/>
      <c r="AFT3" s="305"/>
      <c r="AFU3" s="305"/>
      <c r="AFV3" s="305"/>
      <c r="AFW3" s="305"/>
      <c r="AFX3" s="305"/>
      <c r="AFY3" s="305"/>
      <c r="AFZ3" s="305"/>
      <c r="AGA3" s="305"/>
      <c r="AGB3" s="305"/>
      <c r="AGC3" s="305"/>
      <c r="AGD3" s="305"/>
      <c r="AGE3" s="305"/>
      <c r="AGF3" s="305"/>
      <c r="AGG3" s="305"/>
      <c r="AGH3" s="305"/>
      <c r="AGI3" s="305"/>
      <c r="AGJ3" s="305"/>
      <c r="AGK3" s="305"/>
      <c r="AGL3" s="305"/>
      <c r="AGM3" s="305"/>
      <c r="AGN3" s="305"/>
      <c r="AGO3" s="305"/>
      <c r="AGP3" s="305"/>
      <c r="AGQ3" s="305"/>
      <c r="AGR3" s="305"/>
      <c r="AGS3" s="305"/>
      <c r="AGT3" s="305"/>
      <c r="AGU3" s="305"/>
      <c r="AGV3" s="305"/>
      <c r="AGW3" s="305"/>
      <c r="AGX3" s="305"/>
      <c r="AGY3" s="305"/>
      <c r="AGZ3" s="305"/>
      <c r="AHA3" s="305"/>
      <c r="AHB3" s="305"/>
      <c r="AHC3" s="305"/>
      <c r="AHD3" s="305"/>
      <c r="AHE3" s="305"/>
      <c r="AHF3" s="305"/>
      <c r="AHG3" s="305"/>
      <c r="AHH3" s="305"/>
      <c r="AHI3" s="305"/>
      <c r="AHJ3" s="305"/>
      <c r="AHK3" s="305"/>
      <c r="AHL3" s="305"/>
      <c r="AHM3" s="305"/>
      <c r="AHN3" s="305"/>
      <c r="AHO3" s="305"/>
      <c r="AHP3" s="305"/>
      <c r="AHQ3" s="305"/>
      <c r="AHR3" s="305"/>
      <c r="AHS3" s="305"/>
      <c r="AHT3" s="305"/>
      <c r="AHU3" s="305"/>
      <c r="AHV3" s="305"/>
      <c r="AHW3" s="305"/>
      <c r="AHX3" s="305"/>
      <c r="AHY3" s="305"/>
      <c r="AHZ3" s="305"/>
      <c r="AIA3" s="305"/>
      <c r="AIB3" s="305"/>
      <c r="AIC3" s="305"/>
      <c r="AID3" s="305"/>
      <c r="AIE3" s="305"/>
      <c r="AIF3" s="305"/>
      <c r="AIG3" s="305"/>
      <c r="AIH3" s="305"/>
      <c r="AII3" s="305"/>
      <c r="AIJ3" s="305"/>
      <c r="AIK3" s="305"/>
      <c r="AIL3" s="305"/>
      <c r="AIM3" s="305"/>
      <c r="AIN3" s="305"/>
      <c r="AIO3" s="305"/>
      <c r="AIP3" s="305"/>
      <c r="AIQ3" s="305"/>
      <c r="AIR3" s="305"/>
      <c r="AIS3" s="305"/>
      <c r="AIT3" s="305"/>
      <c r="AIU3" s="305"/>
      <c r="AIV3" s="305"/>
      <c r="AIW3" s="305"/>
      <c r="AIX3" s="305"/>
      <c r="AIY3" s="305"/>
      <c r="AIZ3" s="305"/>
      <c r="AJA3" s="305"/>
      <c r="AJB3" s="305"/>
      <c r="AJC3" s="305"/>
      <c r="AJD3" s="305"/>
      <c r="AJE3" s="305"/>
      <c r="AJF3" s="305"/>
      <c r="AJG3" s="305"/>
      <c r="AJH3" s="305"/>
      <c r="AJI3" s="305"/>
      <c r="AJJ3" s="305"/>
      <c r="AJK3" s="305"/>
      <c r="AJL3" s="305"/>
      <c r="AJM3" s="305"/>
      <c r="AJN3" s="305"/>
      <c r="AJO3" s="305"/>
      <c r="AJP3" s="305"/>
      <c r="AJQ3" s="305"/>
      <c r="AJR3" s="305"/>
      <c r="AJS3" s="305"/>
      <c r="AJT3" s="305"/>
      <c r="AJU3" s="305"/>
      <c r="AJV3" s="305"/>
      <c r="AJW3" s="305"/>
      <c r="AJX3" s="305"/>
      <c r="AJY3" s="305"/>
      <c r="AJZ3" s="305"/>
      <c r="AKA3" s="305"/>
      <c r="AKB3" s="305"/>
      <c r="AKC3" s="305"/>
      <c r="AKD3" s="305"/>
      <c r="AKE3" s="305"/>
      <c r="AKF3" s="305"/>
      <c r="AKG3" s="305"/>
      <c r="AKH3" s="305"/>
      <c r="AKI3" s="305"/>
      <c r="AKJ3" s="305"/>
      <c r="AKK3" s="305"/>
      <c r="AKL3" s="305"/>
      <c r="AKM3" s="305"/>
      <c r="AKN3" s="305"/>
      <c r="AKO3" s="305"/>
      <c r="AKP3" s="305"/>
      <c r="AKQ3" s="305"/>
      <c r="AKR3" s="305"/>
      <c r="AKS3" s="305"/>
      <c r="AKT3" s="305"/>
      <c r="AKU3" s="305"/>
      <c r="AKV3" s="305"/>
      <c r="AKW3" s="305"/>
      <c r="AKX3" s="305"/>
      <c r="AKY3" s="305"/>
      <c r="AKZ3" s="305"/>
      <c r="ALA3" s="305"/>
      <c r="ALB3" s="305"/>
      <c r="ALC3" s="305"/>
      <c r="ALD3" s="305"/>
      <c r="ALE3" s="305"/>
      <c r="ALF3" s="305"/>
      <c r="ALG3" s="305"/>
      <c r="ALH3" s="305"/>
      <c r="ALI3" s="305"/>
      <c r="ALJ3" s="305"/>
      <c r="ALK3" s="305"/>
      <c r="ALL3" s="305"/>
      <c r="ALM3" s="305"/>
      <c r="ALN3" s="305"/>
      <c r="ALO3" s="305"/>
      <c r="ALP3" s="305"/>
      <c r="ALQ3" s="305"/>
      <c r="ALR3" s="305"/>
      <c r="ALS3" s="305"/>
      <c r="ALT3" s="305"/>
      <c r="ALU3" s="305"/>
      <c r="ALV3" s="305"/>
      <c r="ALW3" s="305"/>
      <c r="ALX3" s="305"/>
      <c r="ALY3" s="305"/>
      <c r="ALZ3" s="305"/>
      <c r="AMA3" s="305"/>
      <c r="AMB3" s="305"/>
      <c r="AMC3" s="305"/>
      <c r="AMD3" s="305"/>
      <c r="AME3" s="305"/>
      <c r="AMF3" s="305"/>
      <c r="AMG3" s="305"/>
      <c r="AMH3" s="305"/>
      <c r="AMI3" s="305"/>
      <c r="AMJ3" s="305"/>
      <c r="AMK3" s="305"/>
      <c r="AML3" s="305"/>
      <c r="AMM3" s="305"/>
      <c r="AMN3" s="305"/>
      <c r="AMO3" s="305"/>
      <c r="AMP3" s="305"/>
      <c r="AMQ3" s="305"/>
      <c r="AMR3" s="305"/>
      <c r="AMS3" s="305"/>
      <c r="AMT3" s="305"/>
      <c r="AMU3" s="305"/>
      <c r="AMV3" s="305"/>
      <c r="AMW3" s="305"/>
      <c r="AMX3" s="305"/>
      <c r="AMY3" s="305"/>
      <c r="AMZ3" s="305"/>
      <c r="ANA3" s="305"/>
      <c r="ANB3" s="305"/>
      <c r="ANC3" s="305"/>
      <c r="AND3" s="305"/>
      <c r="ANE3" s="305"/>
      <c r="ANF3" s="305"/>
      <c r="ANG3" s="305"/>
      <c r="ANH3" s="305"/>
      <c r="ANI3" s="305"/>
      <c r="ANJ3" s="305"/>
      <c r="ANK3" s="305"/>
      <c r="ANL3" s="305"/>
      <c r="ANM3" s="305"/>
      <c r="ANN3" s="305"/>
      <c r="ANO3" s="305"/>
      <c r="ANP3" s="305"/>
      <c r="ANQ3" s="305"/>
      <c r="ANR3" s="305"/>
      <c r="ANS3" s="305"/>
      <c r="ANT3" s="305"/>
      <c r="ANU3" s="305"/>
      <c r="ANV3" s="305"/>
      <c r="ANW3" s="305"/>
      <c r="ANX3" s="305"/>
      <c r="ANY3" s="305"/>
      <c r="ANZ3" s="305"/>
      <c r="AOA3" s="305"/>
      <c r="AOB3" s="305"/>
      <c r="AOC3" s="305"/>
      <c r="AOD3" s="305"/>
      <c r="AOE3" s="305"/>
      <c r="AOF3" s="305"/>
      <c r="AOG3" s="305"/>
      <c r="AOH3" s="305"/>
      <c r="AOI3" s="305"/>
      <c r="AOJ3" s="305"/>
      <c r="AOK3" s="305"/>
      <c r="AOL3" s="305"/>
      <c r="AOM3" s="305"/>
      <c r="AON3" s="305"/>
      <c r="AOO3" s="305"/>
      <c r="AOP3" s="305"/>
      <c r="AOQ3" s="305"/>
      <c r="AOR3" s="305"/>
      <c r="AOS3" s="305"/>
      <c r="AOT3" s="305"/>
      <c r="AOU3" s="305"/>
      <c r="AOV3" s="305"/>
      <c r="AOW3" s="305"/>
      <c r="AOX3" s="305"/>
      <c r="AOY3" s="305"/>
      <c r="AOZ3" s="305"/>
      <c r="APA3" s="305"/>
      <c r="APB3" s="305"/>
      <c r="APC3" s="305"/>
      <c r="APD3" s="305"/>
      <c r="APE3" s="305"/>
      <c r="APF3" s="305"/>
      <c r="APG3" s="305"/>
      <c r="APH3" s="305"/>
      <c r="API3" s="305"/>
      <c r="APJ3" s="305"/>
      <c r="APK3" s="305"/>
      <c r="APL3" s="305"/>
      <c r="APM3" s="305"/>
      <c r="APN3" s="305"/>
      <c r="APO3" s="305"/>
      <c r="APP3" s="305"/>
      <c r="APQ3" s="305"/>
      <c r="APR3" s="305"/>
      <c r="APS3" s="305"/>
      <c r="APT3" s="305"/>
      <c r="APU3" s="305"/>
      <c r="APV3" s="305"/>
      <c r="APW3" s="305"/>
      <c r="APX3" s="305"/>
      <c r="APY3" s="305"/>
      <c r="APZ3" s="305"/>
      <c r="AQA3" s="305"/>
      <c r="AQB3" s="305"/>
      <c r="AQC3" s="305"/>
      <c r="AQD3" s="305"/>
      <c r="AQE3" s="305"/>
      <c r="AQF3" s="305"/>
      <c r="AQG3" s="305"/>
      <c r="AQH3" s="305"/>
      <c r="AQI3" s="305"/>
      <c r="AQJ3" s="305"/>
      <c r="AQK3" s="305"/>
      <c r="AQL3" s="305"/>
      <c r="AQM3" s="305"/>
      <c r="AQN3" s="305"/>
      <c r="AQO3" s="305"/>
      <c r="AQP3" s="305"/>
      <c r="AQQ3" s="305"/>
      <c r="AQR3" s="305"/>
      <c r="AQS3" s="305"/>
      <c r="AQT3" s="305"/>
      <c r="AQU3" s="305"/>
      <c r="AQV3" s="305"/>
      <c r="AQW3" s="305"/>
      <c r="AQX3" s="305"/>
      <c r="AQY3" s="305"/>
      <c r="AQZ3" s="305"/>
      <c r="ARA3" s="305"/>
      <c r="ARB3" s="305"/>
      <c r="ARC3" s="305"/>
      <c r="ARD3" s="305"/>
      <c r="ARE3" s="305"/>
      <c r="ARF3" s="305"/>
      <c r="ARG3" s="305"/>
      <c r="ARH3" s="305"/>
      <c r="ARI3" s="305"/>
      <c r="ARJ3" s="305"/>
      <c r="ARK3" s="305"/>
      <c r="ARL3" s="305"/>
      <c r="ARM3" s="305"/>
      <c r="ARN3" s="305"/>
      <c r="ARO3" s="305"/>
      <c r="ARP3" s="305"/>
      <c r="ARQ3" s="305"/>
      <c r="ARR3" s="305"/>
      <c r="ARS3" s="305"/>
      <c r="ART3" s="305"/>
      <c r="ARU3" s="305"/>
      <c r="ARV3" s="305"/>
      <c r="ARW3" s="305"/>
      <c r="ARX3" s="305"/>
      <c r="ARY3" s="305"/>
      <c r="ARZ3" s="305"/>
      <c r="ASA3" s="305"/>
      <c r="ASB3" s="305"/>
      <c r="ASC3" s="305"/>
      <c r="ASD3" s="305"/>
      <c r="ASE3" s="305"/>
      <c r="ASF3" s="305"/>
      <c r="ASG3" s="305"/>
      <c r="ASH3" s="305"/>
      <c r="ASI3" s="305"/>
      <c r="ASJ3" s="305"/>
      <c r="ASK3" s="305"/>
      <c r="ASL3" s="305"/>
      <c r="ASM3" s="305"/>
      <c r="ASN3" s="305"/>
      <c r="ASO3" s="305"/>
      <c r="ASP3" s="305"/>
      <c r="ASQ3" s="305"/>
      <c r="ASR3" s="305"/>
      <c r="ASS3" s="305"/>
      <c r="AST3" s="305"/>
      <c r="ASU3" s="305"/>
      <c r="ASV3" s="305"/>
      <c r="ASW3" s="305"/>
      <c r="ASX3" s="305"/>
      <c r="ASY3" s="305"/>
      <c r="ASZ3" s="305"/>
      <c r="ATA3" s="305"/>
      <c r="ATB3" s="305"/>
      <c r="ATC3" s="305"/>
      <c r="ATD3" s="305"/>
      <c r="ATE3" s="305"/>
      <c r="ATF3" s="305"/>
      <c r="ATG3" s="305"/>
      <c r="ATH3" s="305"/>
      <c r="ATI3" s="305"/>
      <c r="ATJ3" s="305"/>
      <c r="ATK3" s="305"/>
      <c r="ATL3" s="305"/>
      <c r="ATM3" s="305"/>
      <c r="ATN3" s="305"/>
      <c r="ATO3" s="305"/>
      <c r="ATP3" s="305"/>
      <c r="ATQ3" s="305"/>
      <c r="ATR3" s="305"/>
      <c r="ATS3" s="305"/>
      <c r="ATT3" s="305"/>
      <c r="ATU3" s="305"/>
      <c r="ATV3" s="305"/>
      <c r="ATW3" s="305"/>
      <c r="ATX3" s="305"/>
      <c r="ATY3" s="305"/>
      <c r="ATZ3" s="305"/>
      <c r="AUA3" s="305"/>
      <c r="AUB3" s="305"/>
      <c r="AUC3" s="305"/>
      <c r="AUD3" s="305"/>
      <c r="AUE3" s="305"/>
      <c r="AUF3" s="305"/>
      <c r="AUG3" s="305"/>
      <c r="AUH3" s="305"/>
      <c r="AUI3" s="305"/>
      <c r="AUJ3" s="305"/>
      <c r="AUK3" s="305"/>
      <c r="AUL3" s="305"/>
      <c r="AUM3" s="305"/>
      <c r="AUN3" s="305"/>
      <c r="AUO3" s="305"/>
      <c r="AUP3" s="305"/>
      <c r="AUQ3" s="305"/>
      <c r="AUR3" s="305"/>
      <c r="AUS3" s="305"/>
      <c r="AUT3" s="305"/>
      <c r="AUU3" s="305"/>
      <c r="AUV3" s="305"/>
      <c r="AUW3" s="305"/>
      <c r="AUX3" s="305"/>
      <c r="AUY3" s="305"/>
      <c r="AUZ3" s="305"/>
      <c r="AVA3" s="305"/>
      <c r="AVB3" s="305"/>
      <c r="AVC3" s="305"/>
      <c r="AVD3" s="305"/>
      <c r="AVE3" s="305"/>
      <c r="AVF3" s="305"/>
      <c r="AVG3" s="305"/>
      <c r="AVH3" s="305"/>
      <c r="AVI3" s="305"/>
      <c r="AVJ3" s="305"/>
      <c r="AVK3" s="305"/>
      <c r="AVL3" s="305"/>
      <c r="AVM3" s="305"/>
      <c r="AVN3" s="305"/>
      <c r="AVO3" s="305"/>
      <c r="AVP3" s="305"/>
      <c r="AVQ3" s="305"/>
      <c r="AVR3" s="305"/>
      <c r="AVS3" s="305"/>
      <c r="AVT3" s="305"/>
      <c r="AVU3" s="305"/>
      <c r="AVV3" s="305"/>
      <c r="AVW3" s="305"/>
      <c r="AVX3" s="305"/>
      <c r="AVY3" s="305"/>
      <c r="AVZ3" s="305"/>
      <c r="AWA3" s="305"/>
      <c r="AWB3" s="305"/>
      <c r="AWC3" s="305"/>
      <c r="AWD3" s="305"/>
      <c r="AWE3" s="305"/>
      <c r="AWF3" s="305"/>
      <c r="AWG3" s="305"/>
      <c r="AWH3" s="305"/>
      <c r="AWI3" s="305"/>
      <c r="AWJ3" s="305"/>
      <c r="AWK3" s="305"/>
      <c r="AWL3" s="305"/>
      <c r="AWM3" s="305"/>
      <c r="AWN3" s="305"/>
      <c r="AWO3" s="305"/>
      <c r="AWP3" s="305"/>
      <c r="AWQ3" s="305"/>
      <c r="AWR3" s="305"/>
      <c r="AWS3" s="305"/>
      <c r="AWT3" s="305"/>
      <c r="AWU3" s="305"/>
      <c r="AWV3" s="305"/>
      <c r="AWW3" s="305"/>
      <c r="AWX3" s="305"/>
      <c r="AWY3" s="305"/>
      <c r="AWZ3" s="305"/>
      <c r="AXA3" s="305"/>
      <c r="AXB3" s="305"/>
      <c r="AXC3" s="305"/>
      <c r="AXD3" s="305"/>
      <c r="AXE3" s="305"/>
      <c r="AXF3" s="305"/>
      <c r="AXG3" s="305"/>
      <c r="AXH3" s="305"/>
      <c r="AXI3" s="305"/>
      <c r="AXJ3" s="305"/>
      <c r="AXK3" s="305"/>
      <c r="AXL3" s="305"/>
      <c r="AXM3" s="305"/>
      <c r="AXN3" s="305"/>
      <c r="AXO3" s="305"/>
      <c r="AXP3" s="305"/>
      <c r="AXQ3" s="305"/>
      <c r="AXR3" s="305"/>
      <c r="AXS3" s="305"/>
      <c r="AXT3" s="305"/>
      <c r="AXU3" s="305"/>
      <c r="AXV3" s="305"/>
      <c r="AXW3" s="305"/>
      <c r="AXX3" s="305"/>
      <c r="AXY3" s="305"/>
      <c r="AXZ3" s="305"/>
      <c r="AYA3" s="305"/>
      <c r="AYB3" s="305"/>
      <c r="AYC3" s="305"/>
      <c r="AYD3" s="305"/>
      <c r="AYE3" s="305"/>
      <c r="AYF3" s="305"/>
      <c r="AYG3" s="305"/>
      <c r="AYH3" s="305"/>
      <c r="AYI3" s="305"/>
      <c r="AYJ3" s="305"/>
      <c r="AYK3" s="305"/>
      <c r="AYL3" s="305"/>
      <c r="AYM3" s="305"/>
      <c r="AYN3" s="305"/>
      <c r="AYO3" s="305"/>
      <c r="AYP3" s="305"/>
      <c r="AYQ3" s="305"/>
      <c r="AYR3" s="305"/>
      <c r="AYS3" s="305"/>
      <c r="AYT3" s="305"/>
      <c r="AYU3" s="305"/>
      <c r="AYV3" s="305"/>
      <c r="AYW3" s="305"/>
      <c r="AYX3" s="305"/>
      <c r="AYY3" s="305"/>
      <c r="AYZ3" s="305"/>
      <c r="AZA3" s="305"/>
      <c r="AZB3" s="305"/>
      <c r="AZC3" s="305"/>
      <c r="AZD3" s="305"/>
      <c r="AZE3" s="305"/>
      <c r="AZF3" s="305"/>
      <c r="AZG3" s="305"/>
      <c r="AZH3" s="305"/>
      <c r="AZI3" s="305"/>
      <c r="AZJ3" s="305"/>
      <c r="AZK3" s="305"/>
      <c r="AZL3" s="305"/>
      <c r="AZM3" s="305"/>
      <c r="AZN3" s="305"/>
      <c r="AZO3" s="305"/>
      <c r="AZP3" s="305"/>
      <c r="AZQ3" s="305"/>
      <c r="AZR3" s="305"/>
      <c r="AZS3" s="305"/>
      <c r="AZT3" s="305"/>
      <c r="AZU3" s="305"/>
      <c r="AZV3" s="305"/>
      <c r="AZW3" s="305"/>
      <c r="AZX3" s="305"/>
      <c r="AZY3" s="305"/>
      <c r="AZZ3" s="305"/>
      <c r="BAA3" s="305"/>
      <c r="BAB3" s="305"/>
      <c r="BAC3" s="305"/>
      <c r="BAD3" s="305"/>
      <c r="BAE3" s="305"/>
      <c r="BAF3" s="305"/>
      <c r="BAG3" s="305"/>
      <c r="BAH3" s="305"/>
      <c r="BAI3" s="305"/>
      <c r="BAJ3" s="305"/>
      <c r="BAK3" s="305"/>
      <c r="BAL3" s="305"/>
      <c r="BAM3" s="305"/>
      <c r="BAN3" s="305"/>
      <c r="BAO3" s="305"/>
      <c r="BAP3" s="305"/>
      <c r="BAQ3" s="305"/>
      <c r="BAR3" s="305"/>
      <c r="BAS3" s="305"/>
      <c r="BAT3" s="305"/>
      <c r="BAU3" s="305"/>
      <c r="BAV3" s="305"/>
      <c r="BAW3" s="305"/>
      <c r="BAX3" s="305"/>
      <c r="BAY3" s="305"/>
      <c r="BAZ3" s="305"/>
      <c r="BBA3" s="305"/>
      <c r="BBB3" s="305"/>
      <c r="BBC3" s="305"/>
      <c r="BBD3" s="305"/>
      <c r="BBE3" s="305"/>
      <c r="BBF3" s="305"/>
      <c r="BBG3" s="305"/>
      <c r="BBH3" s="305"/>
      <c r="BBI3" s="305"/>
      <c r="BBJ3" s="305"/>
      <c r="BBK3" s="305"/>
      <c r="BBL3" s="305"/>
      <c r="BBM3" s="305"/>
      <c r="BBN3" s="305"/>
      <c r="BBO3" s="305"/>
      <c r="BBP3" s="305"/>
      <c r="BBQ3" s="305"/>
      <c r="BBR3" s="305"/>
      <c r="BBS3" s="305"/>
      <c r="BBT3" s="305"/>
      <c r="BBU3" s="305"/>
      <c r="BBV3" s="305"/>
      <c r="BBW3" s="305"/>
      <c r="BBX3" s="305"/>
      <c r="BBY3" s="305"/>
      <c r="BBZ3" s="305"/>
      <c r="BCA3" s="305"/>
      <c r="BCB3" s="305"/>
      <c r="BCC3" s="305"/>
      <c r="BCD3" s="305"/>
      <c r="BCE3" s="305"/>
      <c r="BCF3" s="305"/>
      <c r="BCG3" s="305"/>
      <c r="BCH3" s="305"/>
      <c r="BCI3" s="305"/>
      <c r="BCJ3" s="305"/>
      <c r="BCK3" s="305"/>
      <c r="BCL3" s="305"/>
      <c r="BCM3" s="305"/>
      <c r="BCN3" s="305"/>
      <c r="BCO3" s="305"/>
      <c r="BCP3" s="305"/>
      <c r="BCQ3" s="305"/>
      <c r="BCR3" s="305"/>
      <c r="BCS3" s="305"/>
      <c r="BCT3" s="305"/>
      <c r="BCU3" s="305"/>
      <c r="BCV3" s="305"/>
      <c r="BCW3" s="305"/>
      <c r="BCX3" s="305"/>
      <c r="BCY3" s="305"/>
      <c r="BCZ3" s="305"/>
      <c r="BDA3" s="305"/>
      <c r="BDB3" s="305"/>
      <c r="BDC3" s="305"/>
      <c r="BDD3" s="305"/>
      <c r="BDE3" s="305"/>
      <c r="BDF3" s="305"/>
      <c r="BDG3" s="305"/>
      <c r="BDH3" s="305"/>
      <c r="BDI3" s="305"/>
      <c r="BDJ3" s="305"/>
      <c r="BDK3" s="305"/>
      <c r="BDL3" s="305"/>
      <c r="BDM3" s="305"/>
      <c r="BDN3" s="305"/>
      <c r="BDO3" s="305"/>
      <c r="BDP3" s="305"/>
      <c r="BDQ3" s="305"/>
      <c r="BDR3" s="305"/>
      <c r="BDS3" s="305"/>
      <c r="BDT3" s="305"/>
      <c r="BDU3" s="305"/>
      <c r="BDV3" s="305"/>
      <c r="BDW3" s="305"/>
      <c r="BDX3" s="305"/>
      <c r="BDY3" s="305"/>
      <c r="BDZ3" s="305"/>
      <c r="BEA3" s="305"/>
      <c r="BEB3" s="305"/>
      <c r="BEC3" s="305"/>
      <c r="BED3" s="305"/>
      <c r="BEE3" s="305"/>
      <c r="BEF3" s="305"/>
      <c r="BEG3" s="305"/>
      <c r="BEH3" s="305"/>
      <c r="BEI3" s="305"/>
      <c r="BEJ3" s="305"/>
      <c r="BEK3" s="305"/>
      <c r="BEL3" s="305"/>
      <c r="BEM3" s="305"/>
      <c r="BEN3" s="305"/>
      <c r="BEO3" s="305"/>
      <c r="BEP3" s="305"/>
      <c r="BEQ3" s="305"/>
      <c r="BER3" s="305"/>
      <c r="BES3" s="305"/>
      <c r="BET3" s="305"/>
      <c r="BEU3" s="305"/>
      <c r="BEV3" s="305"/>
      <c r="BEW3" s="305"/>
      <c r="BEX3" s="305"/>
      <c r="BEY3" s="305"/>
      <c r="BEZ3" s="305"/>
      <c r="BFA3" s="305"/>
      <c r="BFB3" s="305"/>
      <c r="BFC3" s="305"/>
      <c r="BFD3" s="305"/>
      <c r="BFE3" s="305"/>
      <c r="BFF3" s="305"/>
      <c r="BFG3" s="305"/>
      <c r="BFH3" s="305"/>
      <c r="BFI3" s="305"/>
      <c r="BFJ3" s="305"/>
      <c r="BFK3" s="305"/>
      <c r="BFL3" s="305"/>
      <c r="BFM3" s="305"/>
      <c r="BFN3" s="305"/>
      <c r="BFO3" s="305"/>
      <c r="BFP3" s="305"/>
      <c r="BFQ3" s="305"/>
      <c r="BFR3" s="305"/>
      <c r="BFS3" s="305"/>
      <c r="BFT3" s="305"/>
      <c r="BFU3" s="305"/>
      <c r="BFV3" s="305"/>
      <c r="BFW3" s="305"/>
      <c r="BFX3" s="305"/>
      <c r="BFY3" s="305"/>
      <c r="BFZ3" s="305"/>
      <c r="BGA3" s="305"/>
      <c r="BGB3" s="305"/>
      <c r="BGC3" s="305"/>
      <c r="BGD3" s="305"/>
      <c r="BGE3" s="305"/>
      <c r="BGF3" s="305"/>
      <c r="BGG3" s="305"/>
      <c r="BGH3" s="305"/>
      <c r="BGI3" s="305"/>
      <c r="BGJ3" s="305"/>
      <c r="BGK3" s="305"/>
      <c r="BGL3" s="305"/>
      <c r="BGM3" s="305"/>
      <c r="BGN3" s="305"/>
      <c r="BGO3" s="305"/>
      <c r="BGP3" s="305"/>
      <c r="BGQ3" s="305"/>
      <c r="BGR3" s="305"/>
      <c r="BGS3" s="305"/>
      <c r="BGT3" s="305"/>
      <c r="BGU3" s="305"/>
      <c r="BGV3" s="305"/>
      <c r="BGW3" s="305"/>
      <c r="BGX3" s="305"/>
      <c r="BGY3" s="305"/>
      <c r="BGZ3" s="305"/>
      <c r="BHA3" s="305"/>
      <c r="BHB3" s="305"/>
      <c r="BHC3" s="305"/>
      <c r="BHD3" s="305"/>
      <c r="BHE3" s="305"/>
      <c r="BHF3" s="305"/>
      <c r="BHG3" s="305"/>
      <c r="BHH3" s="305"/>
      <c r="BHI3" s="305"/>
      <c r="BHJ3" s="305"/>
      <c r="BHK3" s="305"/>
      <c r="BHL3" s="305"/>
      <c r="BHM3" s="305"/>
      <c r="BHN3" s="305"/>
      <c r="BHO3" s="305"/>
      <c r="BHP3" s="305"/>
      <c r="BHQ3" s="305"/>
      <c r="BHR3" s="305"/>
      <c r="BHS3" s="305"/>
      <c r="BHT3" s="305"/>
      <c r="BHU3" s="305"/>
      <c r="BHV3" s="305"/>
      <c r="BHW3" s="305"/>
      <c r="BHX3" s="305"/>
      <c r="BHY3" s="305"/>
      <c r="BHZ3" s="305"/>
      <c r="BIA3" s="305"/>
      <c r="BIB3" s="305"/>
      <c r="BIC3" s="305"/>
      <c r="BID3" s="305"/>
      <c r="BIE3" s="305"/>
      <c r="BIF3" s="305"/>
      <c r="BIG3" s="305"/>
      <c r="BIH3" s="305"/>
      <c r="BII3" s="305"/>
      <c r="BIJ3" s="305"/>
      <c r="BIK3" s="305"/>
      <c r="BIL3" s="305"/>
      <c r="BIM3" s="305"/>
      <c r="BIN3" s="305"/>
      <c r="BIO3" s="305"/>
      <c r="BIP3" s="305"/>
      <c r="BIQ3" s="305"/>
      <c r="BIR3" s="305"/>
      <c r="BIS3" s="305"/>
      <c r="BIT3" s="305"/>
      <c r="BIU3" s="305"/>
      <c r="BIV3" s="305"/>
      <c r="BIW3" s="305"/>
      <c r="BIX3" s="305"/>
      <c r="BIY3" s="305"/>
      <c r="BIZ3" s="305"/>
      <c r="BJA3" s="305"/>
      <c r="BJB3" s="305"/>
      <c r="BJC3" s="305"/>
      <c r="BJD3" s="305"/>
      <c r="BJE3" s="305"/>
      <c r="BJF3" s="305"/>
      <c r="BJG3" s="305"/>
      <c r="BJH3" s="305"/>
      <c r="BJI3" s="305"/>
      <c r="BJJ3" s="305"/>
      <c r="BJK3" s="305"/>
      <c r="BJL3" s="305"/>
      <c r="BJM3" s="305"/>
      <c r="BJN3" s="305"/>
      <c r="BJO3" s="305"/>
      <c r="BJP3" s="305"/>
      <c r="BJQ3" s="305"/>
      <c r="BJR3" s="305"/>
      <c r="BJS3" s="305"/>
      <c r="BJT3" s="305"/>
      <c r="BJU3" s="305"/>
      <c r="BJV3" s="305"/>
      <c r="BJW3" s="305"/>
      <c r="BJX3" s="305"/>
      <c r="BJY3" s="305"/>
      <c r="BJZ3" s="305"/>
      <c r="BKA3" s="305"/>
      <c r="BKB3" s="305"/>
      <c r="BKC3" s="305"/>
      <c r="BKD3" s="305"/>
      <c r="BKE3" s="305"/>
      <c r="BKF3" s="305"/>
      <c r="BKG3" s="305"/>
      <c r="BKH3" s="305"/>
      <c r="BKI3" s="305"/>
      <c r="BKJ3" s="305"/>
      <c r="BKK3" s="305"/>
      <c r="BKL3" s="305"/>
      <c r="BKM3" s="305"/>
      <c r="BKN3" s="305"/>
      <c r="BKO3" s="305"/>
      <c r="BKP3" s="305"/>
      <c r="BKQ3" s="305"/>
      <c r="BKR3" s="305"/>
      <c r="BKS3" s="305"/>
      <c r="BKT3" s="305"/>
      <c r="BKU3" s="305"/>
      <c r="BKV3" s="305"/>
      <c r="BKW3" s="305"/>
      <c r="BKX3" s="305"/>
      <c r="BKY3" s="305"/>
      <c r="BKZ3" s="305"/>
      <c r="BLA3" s="305"/>
      <c r="BLB3" s="305"/>
      <c r="BLC3" s="305"/>
      <c r="BLD3" s="305"/>
      <c r="BLE3" s="305"/>
      <c r="BLF3" s="305"/>
      <c r="BLG3" s="305"/>
      <c r="BLH3" s="305"/>
      <c r="BLI3" s="305"/>
      <c r="BLJ3" s="305"/>
      <c r="BLK3" s="305"/>
      <c r="BLL3" s="305"/>
      <c r="BLM3" s="305"/>
      <c r="BLN3" s="305"/>
      <c r="BLO3" s="305"/>
      <c r="BLP3" s="305"/>
      <c r="BLQ3" s="305"/>
      <c r="BLR3" s="305"/>
      <c r="BLS3" s="305"/>
      <c r="BLT3" s="305"/>
      <c r="BLU3" s="305"/>
      <c r="BLV3" s="305"/>
      <c r="BLW3" s="305"/>
      <c r="BLX3" s="305"/>
      <c r="BLY3" s="305"/>
      <c r="BLZ3" s="305"/>
      <c r="BMA3" s="305"/>
      <c r="BMB3" s="305"/>
      <c r="BMC3" s="305"/>
      <c r="BMD3" s="305"/>
      <c r="BME3" s="305"/>
      <c r="BMF3" s="305"/>
      <c r="BMG3" s="305"/>
      <c r="BMH3" s="305"/>
      <c r="BMI3" s="305"/>
      <c r="BMJ3" s="305"/>
      <c r="BMK3" s="305"/>
      <c r="BML3" s="305"/>
      <c r="BMM3" s="305"/>
      <c r="BMN3" s="305"/>
      <c r="BMO3" s="305"/>
      <c r="BMP3" s="305"/>
      <c r="BMQ3" s="305"/>
      <c r="BMR3" s="305"/>
      <c r="BMS3" s="305"/>
      <c r="BMT3" s="305"/>
      <c r="BMU3" s="305"/>
      <c r="BMV3" s="305"/>
      <c r="BMW3" s="305"/>
      <c r="BMX3" s="305"/>
      <c r="BMY3" s="305"/>
      <c r="BMZ3" s="305"/>
      <c r="BNA3" s="305"/>
      <c r="BNB3" s="305"/>
      <c r="BNC3" s="305"/>
      <c r="BND3" s="305"/>
      <c r="BNE3" s="305"/>
      <c r="BNF3" s="305"/>
      <c r="BNG3" s="305"/>
      <c r="BNH3" s="305"/>
      <c r="BNI3" s="305"/>
      <c r="BNJ3" s="305"/>
      <c r="BNK3" s="305"/>
      <c r="BNL3" s="305"/>
      <c r="BNM3" s="305"/>
      <c r="BNN3" s="305"/>
      <c r="BNO3" s="305"/>
      <c r="BNP3" s="305"/>
      <c r="BNQ3" s="305"/>
      <c r="BNR3" s="305"/>
      <c r="BNS3" s="305"/>
      <c r="BNT3" s="305"/>
      <c r="BNU3" s="305"/>
      <c r="BNV3" s="305"/>
      <c r="BNW3" s="305"/>
      <c r="BNX3" s="305"/>
      <c r="BNY3" s="305"/>
      <c r="BNZ3" s="305"/>
      <c r="BOA3" s="305"/>
      <c r="BOB3" s="305"/>
      <c r="BOC3" s="305"/>
      <c r="BOD3" s="305"/>
      <c r="BOE3" s="305"/>
      <c r="BOF3" s="305"/>
      <c r="BOG3" s="305"/>
      <c r="BOH3" s="305"/>
      <c r="BOI3" s="305"/>
      <c r="BOJ3" s="305"/>
      <c r="BOK3" s="305"/>
      <c r="BOL3" s="305"/>
      <c r="BOM3" s="305"/>
      <c r="BON3" s="305"/>
      <c r="BOO3" s="305"/>
      <c r="BOP3" s="305"/>
      <c r="BOQ3" s="305"/>
      <c r="BOR3" s="305"/>
      <c r="BOS3" s="305"/>
      <c r="BOT3" s="305"/>
      <c r="BOU3" s="305"/>
      <c r="BOV3" s="305"/>
      <c r="BOW3" s="305"/>
      <c r="BOX3" s="305"/>
      <c r="BOY3" s="305"/>
      <c r="BOZ3" s="305"/>
      <c r="BPA3" s="305"/>
      <c r="BPB3" s="305"/>
      <c r="BPC3" s="305"/>
      <c r="BPD3" s="305"/>
      <c r="BPE3" s="305"/>
      <c r="BPF3" s="305"/>
      <c r="BPG3" s="305"/>
      <c r="BPH3" s="305"/>
      <c r="BPI3" s="305"/>
      <c r="BPJ3" s="305"/>
      <c r="BPK3" s="305"/>
      <c r="BPL3" s="305"/>
      <c r="BPM3" s="305"/>
      <c r="BPN3" s="305"/>
      <c r="BPO3" s="305"/>
      <c r="BPP3" s="305"/>
      <c r="BPQ3" s="305"/>
      <c r="BPR3" s="305"/>
      <c r="BPS3" s="305"/>
      <c r="BPT3" s="305"/>
      <c r="BPU3" s="305"/>
      <c r="BPV3" s="305"/>
      <c r="BPW3" s="305"/>
      <c r="BPX3" s="305"/>
      <c r="BPY3" s="305"/>
      <c r="BPZ3" s="305"/>
      <c r="BQA3" s="305"/>
      <c r="BQB3" s="305"/>
      <c r="BQC3" s="305"/>
      <c r="BQD3" s="305"/>
      <c r="BQE3" s="305"/>
      <c r="BQF3" s="305"/>
      <c r="BQG3" s="305"/>
      <c r="BQH3" s="305"/>
      <c r="BQI3" s="305"/>
      <c r="BQJ3" s="305"/>
      <c r="BQK3" s="305"/>
      <c r="BQL3" s="305"/>
      <c r="BQM3" s="305"/>
      <c r="BQN3" s="305"/>
      <c r="BQO3" s="305"/>
      <c r="BQP3" s="305"/>
      <c r="BQQ3" s="305"/>
      <c r="BQR3" s="305"/>
      <c r="BQS3" s="305"/>
      <c r="BQT3" s="305"/>
      <c r="BQU3" s="305"/>
      <c r="BQV3" s="305"/>
      <c r="BQW3" s="305"/>
      <c r="BQX3" s="305"/>
      <c r="BQY3" s="305"/>
      <c r="BQZ3" s="305"/>
      <c r="BRA3" s="305"/>
      <c r="BRB3" s="305"/>
      <c r="BRC3" s="305"/>
      <c r="BRD3" s="305"/>
      <c r="BRE3" s="305"/>
      <c r="BRF3" s="305"/>
      <c r="BRG3" s="305"/>
      <c r="BRH3" s="305"/>
      <c r="BRI3" s="305"/>
      <c r="BRJ3" s="305"/>
      <c r="BRK3" s="305"/>
      <c r="BRL3" s="305"/>
      <c r="BRM3" s="305"/>
      <c r="BRN3" s="305"/>
      <c r="BRO3" s="305"/>
      <c r="BRP3" s="305"/>
      <c r="BRQ3" s="305"/>
      <c r="BRR3" s="305"/>
      <c r="BRS3" s="305"/>
      <c r="BRT3" s="305"/>
      <c r="BRU3" s="305"/>
      <c r="BRV3" s="305"/>
      <c r="BRW3" s="305"/>
      <c r="BRX3" s="305"/>
      <c r="BRY3" s="305"/>
      <c r="BRZ3" s="305"/>
      <c r="BSA3" s="305"/>
      <c r="BSB3" s="305"/>
      <c r="BSC3" s="305"/>
      <c r="BSD3" s="305"/>
      <c r="BSE3" s="305"/>
      <c r="BSF3" s="305"/>
      <c r="BSG3" s="305"/>
      <c r="BSH3" s="305"/>
      <c r="BSI3" s="305"/>
      <c r="BSJ3" s="305"/>
      <c r="BSK3" s="305"/>
      <c r="BSL3" s="305"/>
      <c r="BSM3" s="305"/>
      <c r="BSN3" s="305"/>
      <c r="BSO3" s="305"/>
      <c r="BSP3" s="305"/>
      <c r="BSQ3" s="305"/>
      <c r="BSR3" s="305"/>
      <c r="BSS3" s="305"/>
      <c r="BST3" s="305"/>
      <c r="BSU3" s="305"/>
      <c r="BSV3" s="305"/>
      <c r="BSW3" s="305"/>
      <c r="BSX3" s="305"/>
      <c r="BSY3" s="305"/>
      <c r="BSZ3" s="305"/>
      <c r="BTA3" s="305"/>
      <c r="BTB3" s="305"/>
      <c r="BTC3" s="305"/>
      <c r="BTD3" s="305"/>
      <c r="BTE3" s="305"/>
      <c r="BTF3" s="305"/>
      <c r="BTG3" s="305"/>
      <c r="BTH3" s="305"/>
      <c r="BTI3" s="305"/>
      <c r="BTJ3" s="305"/>
      <c r="BTK3" s="305"/>
      <c r="BTL3" s="305"/>
      <c r="BTM3" s="305"/>
      <c r="BTN3" s="305"/>
      <c r="BTO3" s="305"/>
      <c r="BTP3" s="305"/>
      <c r="BTQ3" s="305"/>
      <c r="BTR3" s="305"/>
      <c r="BTS3" s="305"/>
      <c r="BTT3" s="305"/>
      <c r="BTU3" s="305"/>
      <c r="BTV3" s="305"/>
      <c r="BTW3" s="305"/>
      <c r="BTX3" s="305"/>
      <c r="BTY3" s="305"/>
      <c r="BTZ3" s="305"/>
      <c r="BUA3" s="305"/>
      <c r="BUB3" s="305"/>
      <c r="BUC3" s="305"/>
      <c r="BUD3" s="305"/>
      <c r="BUE3" s="305"/>
      <c r="BUF3" s="305"/>
      <c r="BUG3" s="305"/>
      <c r="BUH3" s="305"/>
      <c r="BUI3" s="305"/>
      <c r="BUJ3" s="305"/>
      <c r="BUK3" s="305"/>
      <c r="BUL3" s="305"/>
      <c r="BUM3" s="305"/>
      <c r="BUN3" s="305"/>
      <c r="BUO3" s="305"/>
      <c r="BUP3" s="305"/>
      <c r="BUQ3" s="305"/>
      <c r="BUR3" s="305"/>
      <c r="BUS3" s="305"/>
      <c r="BUT3" s="305"/>
      <c r="BUU3" s="305"/>
      <c r="BUV3" s="305"/>
      <c r="BUW3" s="305"/>
      <c r="BUX3" s="305"/>
      <c r="BUY3" s="305"/>
      <c r="BUZ3" s="305"/>
      <c r="BVA3" s="305"/>
      <c r="BVB3" s="305"/>
      <c r="BVC3" s="305"/>
      <c r="BVD3" s="305"/>
      <c r="BVE3" s="305"/>
      <c r="BVF3" s="305"/>
      <c r="BVG3" s="305"/>
      <c r="BVH3" s="305"/>
      <c r="BVI3" s="305"/>
      <c r="BVJ3" s="305"/>
      <c r="BVK3" s="305"/>
      <c r="BVL3" s="305"/>
      <c r="BVM3" s="305"/>
      <c r="BVN3" s="305"/>
      <c r="BVO3" s="305"/>
      <c r="BVP3" s="305"/>
      <c r="BVQ3" s="305"/>
      <c r="BVR3" s="305"/>
      <c r="BVS3" s="305"/>
      <c r="BVT3" s="305"/>
      <c r="BVU3" s="305"/>
      <c r="BVV3" s="305"/>
      <c r="BVW3" s="305"/>
      <c r="BVX3" s="305"/>
      <c r="BVY3" s="305"/>
      <c r="BVZ3" s="305"/>
      <c r="BWA3" s="305"/>
      <c r="BWB3" s="305"/>
      <c r="BWC3" s="305"/>
      <c r="BWD3" s="305"/>
      <c r="BWE3" s="305"/>
      <c r="BWF3" s="305"/>
      <c r="BWG3" s="305"/>
      <c r="BWH3" s="305"/>
      <c r="BWI3" s="305"/>
      <c r="BWJ3" s="305"/>
      <c r="BWK3" s="305"/>
      <c r="BWL3" s="305"/>
      <c r="BWM3" s="305"/>
      <c r="BWN3" s="305"/>
      <c r="BWO3" s="305"/>
      <c r="BWP3" s="305"/>
      <c r="BWQ3" s="305"/>
      <c r="BWR3" s="305"/>
      <c r="BWS3" s="305"/>
      <c r="BWT3" s="305"/>
      <c r="BWU3" s="305"/>
      <c r="BWV3" s="305"/>
      <c r="BWW3" s="305"/>
      <c r="BWX3" s="305"/>
      <c r="BWY3" s="305"/>
      <c r="BWZ3" s="305"/>
      <c r="BXA3" s="305"/>
      <c r="BXB3" s="305"/>
      <c r="BXC3" s="305"/>
      <c r="BXD3" s="305"/>
      <c r="BXE3" s="305"/>
      <c r="BXF3" s="305"/>
      <c r="BXG3" s="305"/>
      <c r="BXH3" s="305"/>
      <c r="BXI3" s="305"/>
      <c r="BXJ3" s="305"/>
      <c r="BXK3" s="305"/>
      <c r="BXL3" s="305"/>
      <c r="BXM3" s="305"/>
      <c r="BXN3" s="305"/>
      <c r="BXO3" s="305"/>
      <c r="BXP3" s="305"/>
      <c r="BXQ3" s="305"/>
      <c r="BXR3" s="305"/>
      <c r="BXS3" s="305"/>
      <c r="BXT3" s="305"/>
      <c r="BXU3" s="305"/>
      <c r="BXV3" s="305"/>
      <c r="BXW3" s="305"/>
      <c r="BXX3" s="305"/>
      <c r="BXY3" s="305"/>
      <c r="BXZ3" s="305"/>
      <c r="BYA3" s="305"/>
      <c r="BYB3" s="305"/>
      <c r="BYC3" s="305"/>
      <c r="BYD3" s="305"/>
      <c r="BYE3" s="305"/>
      <c r="BYF3" s="305"/>
      <c r="BYG3" s="305"/>
      <c r="BYH3" s="305"/>
      <c r="BYI3" s="305"/>
      <c r="BYJ3" s="305"/>
      <c r="BYK3" s="305"/>
      <c r="BYL3" s="305"/>
      <c r="BYM3" s="305"/>
      <c r="BYN3" s="305"/>
      <c r="BYO3" s="305"/>
      <c r="BYP3" s="305"/>
      <c r="BYQ3" s="305"/>
      <c r="BYR3" s="305"/>
      <c r="BYS3" s="305"/>
      <c r="BYT3" s="305"/>
      <c r="BYU3" s="305"/>
      <c r="BYV3" s="305"/>
      <c r="BYW3" s="305"/>
      <c r="BYX3" s="305"/>
      <c r="BYY3" s="305"/>
      <c r="BYZ3" s="305"/>
      <c r="BZA3" s="305"/>
      <c r="BZB3" s="305"/>
      <c r="BZC3" s="305"/>
      <c r="BZD3" s="305"/>
      <c r="BZE3" s="305"/>
      <c r="BZF3" s="305"/>
      <c r="BZG3" s="305"/>
      <c r="BZH3" s="305"/>
      <c r="BZI3" s="305"/>
      <c r="BZJ3" s="305"/>
      <c r="BZK3" s="305"/>
      <c r="BZL3" s="305"/>
      <c r="BZM3" s="305"/>
      <c r="BZN3" s="305"/>
      <c r="BZO3" s="305"/>
      <c r="BZP3" s="305"/>
      <c r="BZQ3" s="305"/>
      <c r="BZR3" s="305"/>
      <c r="BZS3" s="305"/>
      <c r="BZT3" s="305"/>
      <c r="BZU3" s="305"/>
      <c r="BZV3" s="305"/>
      <c r="BZW3" s="305"/>
      <c r="BZX3" s="305"/>
      <c r="BZY3" s="305"/>
      <c r="BZZ3" s="305"/>
      <c r="CAA3" s="305"/>
      <c r="CAB3" s="305"/>
      <c r="CAC3" s="305"/>
      <c r="CAD3" s="305"/>
      <c r="CAE3" s="305"/>
      <c r="CAF3" s="305"/>
      <c r="CAG3" s="305"/>
      <c r="CAH3" s="305"/>
      <c r="CAI3" s="305"/>
      <c r="CAJ3" s="305"/>
      <c r="CAK3" s="305"/>
      <c r="CAL3" s="305"/>
      <c r="CAM3" s="305"/>
      <c r="CAN3" s="305"/>
      <c r="CAO3" s="305"/>
      <c r="CAP3" s="305"/>
      <c r="CAQ3" s="305"/>
      <c r="CAR3" s="305"/>
      <c r="CAS3" s="305"/>
      <c r="CAT3" s="305"/>
      <c r="CAU3" s="305"/>
      <c r="CAV3" s="305"/>
      <c r="CAW3" s="305"/>
      <c r="CAX3" s="305"/>
      <c r="CAY3" s="305"/>
      <c r="CAZ3" s="305"/>
      <c r="CBA3" s="305"/>
      <c r="CBB3" s="305"/>
      <c r="CBC3" s="305"/>
      <c r="CBD3" s="305"/>
      <c r="CBE3" s="305"/>
      <c r="CBF3" s="305"/>
      <c r="CBG3" s="305"/>
      <c r="CBH3" s="305"/>
      <c r="CBI3" s="305"/>
      <c r="CBJ3" s="305"/>
      <c r="CBK3" s="305"/>
      <c r="CBL3" s="305"/>
      <c r="CBM3" s="305"/>
      <c r="CBN3" s="305"/>
      <c r="CBO3" s="305"/>
      <c r="CBP3" s="305"/>
      <c r="CBQ3" s="305"/>
      <c r="CBR3" s="305"/>
      <c r="CBS3" s="305"/>
      <c r="CBT3" s="305"/>
      <c r="CBU3" s="305"/>
      <c r="CBV3" s="305"/>
      <c r="CBW3" s="305"/>
      <c r="CBX3" s="305"/>
      <c r="CBY3" s="305"/>
      <c r="CBZ3" s="305"/>
      <c r="CCA3" s="305"/>
      <c r="CCB3" s="305"/>
      <c r="CCC3" s="305"/>
      <c r="CCD3" s="305"/>
      <c r="CCE3" s="305"/>
      <c r="CCF3" s="305"/>
      <c r="CCG3" s="305"/>
      <c r="CCH3" s="305"/>
      <c r="CCI3" s="305"/>
      <c r="CCJ3" s="305"/>
      <c r="CCK3" s="305"/>
      <c r="CCL3" s="305"/>
      <c r="CCM3" s="305"/>
      <c r="CCN3" s="305"/>
      <c r="CCO3" s="305"/>
      <c r="CCP3" s="305"/>
      <c r="CCQ3" s="305"/>
      <c r="CCR3" s="305"/>
      <c r="CCS3" s="305"/>
      <c r="CCT3" s="305"/>
      <c r="CCU3" s="305"/>
      <c r="CCV3" s="305"/>
      <c r="CCW3" s="305"/>
      <c r="CCX3" s="305"/>
      <c r="CCY3" s="305"/>
      <c r="CCZ3" s="305"/>
      <c r="CDA3" s="305"/>
      <c r="CDB3" s="305"/>
      <c r="CDC3" s="305"/>
      <c r="CDD3" s="305"/>
      <c r="CDE3" s="305"/>
      <c r="CDF3" s="305"/>
      <c r="CDG3" s="305"/>
      <c r="CDH3" s="305"/>
      <c r="CDI3" s="305"/>
      <c r="CDJ3" s="305"/>
      <c r="CDK3" s="305"/>
      <c r="CDL3" s="305"/>
      <c r="CDM3" s="305"/>
      <c r="CDN3" s="305"/>
      <c r="CDO3" s="305"/>
      <c r="CDP3" s="305"/>
      <c r="CDQ3" s="305"/>
      <c r="CDR3" s="305"/>
      <c r="CDS3" s="305"/>
      <c r="CDT3" s="305"/>
      <c r="CDU3" s="305"/>
      <c r="CDV3" s="305"/>
      <c r="CDW3" s="305"/>
      <c r="CDX3" s="305"/>
      <c r="CDY3" s="305"/>
      <c r="CDZ3" s="305"/>
      <c r="CEA3" s="305"/>
      <c r="CEB3" s="305"/>
      <c r="CEC3" s="305"/>
      <c r="CED3" s="305"/>
      <c r="CEE3" s="305"/>
      <c r="CEF3" s="305"/>
      <c r="CEG3" s="305"/>
      <c r="CEH3" s="305"/>
      <c r="CEI3" s="305"/>
      <c r="CEJ3" s="305"/>
      <c r="CEK3" s="305"/>
      <c r="CEL3" s="305"/>
      <c r="CEM3" s="305"/>
      <c r="CEN3" s="305"/>
      <c r="CEO3" s="305"/>
      <c r="CEP3" s="305"/>
      <c r="CEQ3" s="305"/>
      <c r="CER3" s="305"/>
      <c r="CES3" s="305"/>
      <c r="CET3" s="305"/>
      <c r="CEU3" s="305"/>
      <c r="CEV3" s="305"/>
      <c r="CEW3" s="305"/>
      <c r="CEX3" s="305"/>
      <c r="CEY3" s="305"/>
      <c r="CEZ3" s="305"/>
      <c r="CFA3" s="305"/>
      <c r="CFB3" s="305"/>
      <c r="CFC3" s="305"/>
      <c r="CFD3" s="305"/>
      <c r="CFE3" s="305"/>
      <c r="CFF3" s="305"/>
      <c r="CFG3" s="305"/>
      <c r="CFH3" s="305"/>
      <c r="CFI3" s="305"/>
      <c r="CFJ3" s="305"/>
      <c r="CFK3" s="305"/>
      <c r="CFL3" s="305"/>
      <c r="CFM3" s="305"/>
      <c r="CFN3" s="305"/>
      <c r="CFO3" s="305"/>
      <c r="CFP3" s="305"/>
      <c r="CFQ3" s="305"/>
      <c r="CFR3" s="305"/>
      <c r="CFS3" s="305"/>
      <c r="CFT3" s="305"/>
      <c r="CFU3" s="305"/>
      <c r="CFV3" s="305"/>
      <c r="CFW3" s="305"/>
      <c r="CFX3" s="305"/>
      <c r="CFY3" s="305"/>
      <c r="CFZ3" s="305"/>
      <c r="CGA3" s="305"/>
      <c r="CGB3" s="305"/>
      <c r="CGC3" s="305"/>
      <c r="CGD3" s="305"/>
      <c r="CGE3" s="305"/>
      <c r="CGF3" s="305"/>
      <c r="CGG3" s="305"/>
      <c r="CGH3" s="305"/>
      <c r="CGI3" s="305"/>
      <c r="CGJ3" s="305"/>
      <c r="CGK3" s="305"/>
      <c r="CGL3" s="305"/>
      <c r="CGM3" s="305"/>
      <c r="CGN3" s="305"/>
      <c r="CGO3" s="305"/>
      <c r="CGP3" s="305"/>
      <c r="CGQ3" s="305"/>
      <c r="CGR3" s="305"/>
      <c r="CGS3" s="305"/>
      <c r="CGT3" s="305"/>
      <c r="CGU3" s="305"/>
      <c r="CGV3" s="305"/>
      <c r="CGW3" s="305"/>
      <c r="CGX3" s="305"/>
      <c r="CGY3" s="305"/>
      <c r="CGZ3" s="305"/>
      <c r="CHA3" s="305"/>
      <c r="CHB3" s="305"/>
      <c r="CHC3" s="305"/>
      <c r="CHD3" s="305"/>
      <c r="CHE3" s="305"/>
      <c r="CHF3" s="305"/>
      <c r="CHG3" s="305"/>
      <c r="CHH3" s="305"/>
      <c r="CHI3" s="305"/>
      <c r="CHJ3" s="305"/>
      <c r="CHK3" s="305"/>
      <c r="CHL3" s="305"/>
      <c r="CHM3" s="305"/>
      <c r="CHN3" s="305"/>
      <c r="CHO3" s="305"/>
      <c r="CHP3" s="305"/>
      <c r="CHQ3" s="305"/>
      <c r="CHR3" s="305"/>
      <c r="CHS3" s="305"/>
      <c r="CHT3" s="305"/>
      <c r="CHU3" s="305"/>
      <c r="CHV3" s="305"/>
      <c r="CHW3" s="305"/>
      <c r="CHX3" s="305"/>
      <c r="CHY3" s="305"/>
      <c r="CHZ3" s="305"/>
      <c r="CIA3" s="305"/>
      <c r="CIB3" s="305"/>
      <c r="CIC3" s="305"/>
      <c r="CID3" s="305"/>
      <c r="CIE3" s="305"/>
      <c r="CIF3" s="305"/>
      <c r="CIG3" s="305"/>
      <c r="CIH3" s="305"/>
      <c r="CII3" s="305"/>
      <c r="CIJ3" s="305"/>
      <c r="CIK3" s="305"/>
      <c r="CIL3" s="305"/>
      <c r="CIM3" s="305"/>
      <c r="CIN3" s="305"/>
      <c r="CIO3" s="305"/>
      <c r="CIP3" s="305"/>
      <c r="CIQ3" s="305"/>
      <c r="CIR3" s="305"/>
      <c r="CIS3" s="305"/>
      <c r="CIT3" s="305"/>
      <c r="CIU3" s="305"/>
      <c r="CIV3" s="305"/>
      <c r="CIW3" s="305"/>
      <c r="CIX3" s="305"/>
      <c r="CIY3" s="305"/>
      <c r="CIZ3" s="305"/>
      <c r="CJA3" s="305"/>
      <c r="CJB3" s="305"/>
      <c r="CJC3" s="305"/>
      <c r="CJD3" s="305"/>
      <c r="CJE3" s="305"/>
      <c r="CJF3" s="305"/>
      <c r="CJG3" s="305"/>
      <c r="CJH3" s="305"/>
      <c r="CJI3" s="305"/>
      <c r="CJJ3" s="305"/>
      <c r="CJK3" s="305"/>
      <c r="CJL3" s="305"/>
      <c r="CJM3" s="305"/>
      <c r="CJN3" s="305"/>
      <c r="CJO3" s="305"/>
      <c r="CJP3" s="305"/>
      <c r="CJQ3" s="305"/>
      <c r="CJR3" s="305"/>
      <c r="CJS3" s="305"/>
      <c r="CJT3" s="305"/>
      <c r="CJU3" s="305"/>
      <c r="CJV3" s="305"/>
      <c r="CJW3" s="305"/>
      <c r="CJX3" s="305"/>
      <c r="CJY3" s="305"/>
      <c r="CJZ3" s="305"/>
      <c r="CKA3" s="305"/>
      <c r="CKB3" s="305"/>
      <c r="CKC3" s="305"/>
      <c r="CKD3" s="305"/>
      <c r="CKE3" s="305"/>
      <c r="CKF3" s="305"/>
      <c r="CKG3" s="305"/>
      <c r="CKH3" s="305"/>
      <c r="CKI3" s="305"/>
      <c r="CKJ3" s="305"/>
      <c r="CKK3" s="305"/>
      <c r="CKL3" s="305"/>
      <c r="CKM3" s="305"/>
      <c r="CKN3" s="305"/>
      <c r="CKO3" s="305"/>
      <c r="CKP3" s="305"/>
      <c r="CKQ3" s="305"/>
      <c r="CKR3" s="305"/>
      <c r="CKS3" s="305"/>
      <c r="CKT3" s="305"/>
      <c r="CKU3" s="305"/>
      <c r="CKV3" s="305"/>
      <c r="CKW3" s="305"/>
      <c r="CKX3" s="305"/>
      <c r="CKY3" s="305"/>
      <c r="CKZ3" s="305"/>
      <c r="CLA3" s="305"/>
      <c r="CLB3" s="305"/>
      <c r="CLC3" s="305"/>
      <c r="CLD3" s="305"/>
      <c r="CLE3" s="305"/>
      <c r="CLF3" s="305"/>
      <c r="CLG3" s="305"/>
      <c r="CLH3" s="305"/>
      <c r="CLI3" s="305"/>
      <c r="CLJ3" s="305"/>
      <c r="CLK3" s="305"/>
      <c r="CLL3" s="305"/>
      <c r="CLM3" s="305"/>
      <c r="CLN3" s="305"/>
      <c r="CLO3" s="305"/>
      <c r="CLP3" s="305"/>
      <c r="CLQ3" s="305"/>
      <c r="CLR3" s="305"/>
      <c r="CLS3" s="305"/>
      <c r="CLT3" s="305"/>
      <c r="CLU3" s="305"/>
      <c r="CLV3" s="305"/>
      <c r="CLW3" s="305"/>
      <c r="CLX3" s="305"/>
      <c r="CLY3" s="305"/>
      <c r="CLZ3" s="305"/>
      <c r="CMA3" s="305"/>
      <c r="CMB3" s="305"/>
      <c r="CMC3" s="305"/>
      <c r="CMD3" s="305"/>
      <c r="CME3" s="305"/>
      <c r="CMF3" s="305"/>
      <c r="CMG3" s="305"/>
      <c r="CMH3" s="305"/>
      <c r="CMI3" s="305"/>
      <c r="CMJ3" s="305"/>
      <c r="CMK3" s="305"/>
      <c r="CML3" s="305"/>
      <c r="CMM3" s="305"/>
      <c r="CMN3" s="305"/>
      <c r="CMO3" s="305"/>
      <c r="CMP3" s="305"/>
      <c r="CMQ3" s="305"/>
      <c r="CMR3" s="305"/>
      <c r="CMS3" s="305"/>
      <c r="CMT3" s="305"/>
      <c r="CMU3" s="305"/>
      <c r="CMV3" s="305"/>
      <c r="CMW3" s="305"/>
      <c r="CMX3" s="305"/>
      <c r="CMY3" s="305"/>
      <c r="CMZ3" s="305"/>
      <c r="CNA3" s="305"/>
      <c r="CNB3" s="305"/>
      <c r="CNC3" s="305"/>
      <c r="CND3" s="305"/>
      <c r="CNE3" s="305"/>
      <c r="CNF3" s="305"/>
      <c r="CNG3" s="305"/>
      <c r="CNH3" s="305"/>
      <c r="CNI3" s="305"/>
      <c r="CNJ3" s="305"/>
      <c r="CNK3" s="305"/>
      <c r="CNL3" s="305"/>
      <c r="CNM3" s="305"/>
      <c r="CNN3" s="305"/>
      <c r="CNO3" s="305"/>
      <c r="CNP3" s="305"/>
      <c r="CNQ3" s="305"/>
      <c r="CNR3" s="305"/>
      <c r="CNS3" s="305"/>
      <c r="CNT3" s="305"/>
      <c r="CNU3" s="305"/>
      <c r="CNV3" s="305"/>
      <c r="CNW3" s="305"/>
      <c r="CNX3" s="305"/>
      <c r="CNY3" s="305"/>
      <c r="CNZ3" s="305"/>
      <c r="COA3" s="305"/>
      <c r="COB3" s="305"/>
      <c r="COC3" s="305"/>
      <c r="COD3" s="305"/>
      <c r="COE3" s="305"/>
      <c r="COF3" s="305"/>
      <c r="COG3" s="305"/>
      <c r="COH3" s="305"/>
      <c r="COI3" s="305"/>
      <c r="COJ3" s="305"/>
      <c r="COK3" s="305"/>
      <c r="COL3" s="305"/>
      <c r="COM3" s="305"/>
      <c r="CON3" s="305"/>
      <c r="COO3" s="305"/>
      <c r="COP3" s="305"/>
      <c r="COQ3" s="305"/>
      <c r="COR3" s="305"/>
      <c r="COS3" s="305"/>
      <c r="COT3" s="305"/>
      <c r="COU3" s="305"/>
      <c r="COV3" s="305"/>
      <c r="COW3" s="305"/>
      <c r="COX3" s="305"/>
      <c r="COY3" s="305"/>
      <c r="COZ3" s="305"/>
      <c r="CPA3" s="305"/>
      <c r="CPB3" s="305"/>
      <c r="CPC3" s="305"/>
      <c r="CPD3" s="305"/>
      <c r="CPE3" s="305"/>
      <c r="CPF3" s="305"/>
      <c r="CPG3" s="305"/>
      <c r="CPH3" s="305"/>
      <c r="CPI3" s="305"/>
      <c r="CPJ3" s="305"/>
      <c r="CPK3" s="305"/>
      <c r="CPL3" s="305"/>
      <c r="CPM3" s="305"/>
      <c r="CPN3" s="305"/>
      <c r="CPO3" s="305"/>
      <c r="CPP3" s="305"/>
      <c r="CPQ3" s="305"/>
      <c r="CPR3" s="305"/>
      <c r="CPS3" s="305"/>
      <c r="CPT3" s="305"/>
      <c r="CPU3" s="305"/>
      <c r="CPV3" s="305"/>
      <c r="CPW3" s="305"/>
      <c r="CPX3" s="305"/>
      <c r="CPY3" s="305"/>
      <c r="CPZ3" s="305"/>
      <c r="CQA3" s="305"/>
      <c r="CQB3" s="305"/>
      <c r="CQC3" s="305"/>
      <c r="CQD3" s="305"/>
      <c r="CQE3" s="305"/>
      <c r="CQF3" s="305"/>
      <c r="CQG3" s="305"/>
      <c r="CQH3" s="305"/>
      <c r="CQI3" s="305"/>
      <c r="CQJ3" s="305"/>
      <c r="CQK3" s="305"/>
      <c r="CQL3" s="305"/>
      <c r="CQM3" s="305"/>
      <c r="CQN3" s="305"/>
      <c r="CQO3" s="305"/>
      <c r="CQP3" s="305"/>
      <c r="CQQ3" s="305"/>
      <c r="CQR3" s="305"/>
      <c r="CQS3" s="305"/>
      <c r="CQT3" s="305"/>
      <c r="CQU3" s="305"/>
      <c r="CQV3" s="305"/>
      <c r="CQW3" s="305"/>
      <c r="CQX3" s="305"/>
      <c r="CQY3" s="305"/>
      <c r="CQZ3" s="305"/>
      <c r="CRA3" s="305"/>
      <c r="CRB3" s="305"/>
      <c r="CRC3" s="305"/>
      <c r="CRD3" s="305"/>
      <c r="CRE3" s="305"/>
      <c r="CRF3" s="305"/>
      <c r="CRG3" s="305"/>
      <c r="CRH3" s="305"/>
      <c r="CRI3" s="305"/>
      <c r="CRJ3" s="305"/>
      <c r="CRK3" s="305"/>
      <c r="CRL3" s="305"/>
      <c r="CRM3" s="305"/>
      <c r="CRN3" s="305"/>
      <c r="CRO3" s="305"/>
      <c r="CRP3" s="305"/>
      <c r="CRQ3" s="305"/>
      <c r="CRR3" s="305"/>
      <c r="CRS3" s="305"/>
      <c r="CRT3" s="305"/>
      <c r="CRU3" s="305"/>
      <c r="CRV3" s="305"/>
      <c r="CRW3" s="305"/>
      <c r="CRX3" s="305"/>
      <c r="CRY3" s="305"/>
      <c r="CRZ3" s="305"/>
      <c r="CSA3" s="305"/>
      <c r="CSB3" s="305"/>
      <c r="CSC3" s="305"/>
      <c r="CSD3" s="305"/>
      <c r="CSE3" s="305"/>
      <c r="CSF3" s="305"/>
      <c r="CSG3" s="305"/>
      <c r="CSH3" s="305"/>
      <c r="CSI3" s="305"/>
      <c r="CSJ3" s="305"/>
      <c r="CSK3" s="305"/>
      <c r="CSL3" s="305"/>
      <c r="CSM3" s="305"/>
      <c r="CSN3" s="305"/>
      <c r="CSO3" s="305"/>
      <c r="CSP3" s="305"/>
      <c r="CSQ3" s="305"/>
      <c r="CSR3" s="305"/>
      <c r="CSS3" s="305"/>
      <c r="CST3" s="305"/>
      <c r="CSU3" s="305"/>
      <c r="CSV3" s="305"/>
      <c r="CSW3" s="305"/>
      <c r="CSX3" s="305"/>
      <c r="CSY3" s="305"/>
      <c r="CSZ3" s="305"/>
      <c r="CTA3" s="305"/>
      <c r="CTB3" s="305"/>
      <c r="CTC3" s="305"/>
      <c r="CTD3" s="305"/>
      <c r="CTE3" s="305"/>
      <c r="CTF3" s="305"/>
      <c r="CTG3" s="305"/>
      <c r="CTH3" s="305"/>
      <c r="CTI3" s="305"/>
      <c r="CTJ3" s="305"/>
      <c r="CTK3" s="305"/>
      <c r="CTL3" s="305"/>
      <c r="CTM3" s="305"/>
      <c r="CTN3" s="305"/>
      <c r="CTO3" s="305"/>
      <c r="CTP3" s="305"/>
      <c r="CTQ3" s="305"/>
      <c r="CTR3" s="305"/>
      <c r="CTS3" s="305"/>
      <c r="CTT3" s="305"/>
      <c r="CTU3" s="305"/>
      <c r="CTV3" s="305"/>
      <c r="CTW3" s="305"/>
      <c r="CTX3" s="305"/>
      <c r="CTY3" s="305"/>
      <c r="CTZ3" s="305"/>
      <c r="CUA3" s="305"/>
      <c r="CUB3" s="305"/>
      <c r="CUC3" s="305"/>
      <c r="CUD3" s="305"/>
      <c r="CUE3" s="305"/>
      <c r="CUF3" s="305"/>
      <c r="CUG3" s="305"/>
      <c r="CUH3" s="305"/>
      <c r="CUI3" s="305"/>
      <c r="CUJ3" s="305"/>
      <c r="CUK3" s="305"/>
      <c r="CUL3" s="305"/>
      <c r="CUM3" s="305"/>
      <c r="CUN3" s="305"/>
      <c r="CUO3" s="305"/>
      <c r="CUP3" s="305"/>
      <c r="CUQ3" s="305"/>
      <c r="CUR3" s="305"/>
      <c r="CUS3" s="305"/>
      <c r="CUT3" s="305"/>
      <c r="CUU3" s="305"/>
      <c r="CUV3" s="305"/>
      <c r="CUW3" s="305"/>
      <c r="CUX3" s="305"/>
      <c r="CUY3" s="305"/>
      <c r="CUZ3" s="305"/>
      <c r="CVA3" s="305"/>
      <c r="CVB3" s="305"/>
      <c r="CVC3" s="305"/>
      <c r="CVD3" s="305"/>
      <c r="CVE3" s="305"/>
      <c r="CVF3" s="305"/>
      <c r="CVG3" s="305"/>
      <c r="CVH3" s="305"/>
      <c r="CVI3" s="305"/>
      <c r="CVJ3" s="305"/>
      <c r="CVK3" s="305"/>
      <c r="CVL3" s="305"/>
      <c r="CVM3" s="305"/>
      <c r="CVN3" s="305"/>
      <c r="CVO3" s="305"/>
      <c r="CVP3" s="305"/>
      <c r="CVQ3" s="305"/>
      <c r="CVR3" s="305"/>
      <c r="CVS3" s="305"/>
      <c r="CVT3" s="305"/>
      <c r="CVU3" s="305"/>
      <c r="CVV3" s="305"/>
      <c r="CVW3" s="305"/>
      <c r="CVX3" s="305"/>
      <c r="CVY3" s="305"/>
      <c r="CVZ3" s="305"/>
      <c r="CWA3" s="305"/>
      <c r="CWB3" s="305"/>
      <c r="CWC3" s="305"/>
      <c r="CWD3" s="305"/>
      <c r="CWE3" s="305"/>
      <c r="CWF3" s="305"/>
      <c r="CWG3" s="305"/>
      <c r="CWH3" s="305"/>
      <c r="CWI3" s="305"/>
      <c r="CWJ3" s="305"/>
      <c r="CWK3" s="305"/>
      <c r="CWL3" s="305"/>
      <c r="CWM3" s="305"/>
      <c r="CWN3" s="305"/>
      <c r="CWO3" s="305"/>
      <c r="CWP3" s="305"/>
      <c r="CWQ3" s="305"/>
      <c r="CWR3" s="305"/>
      <c r="CWS3" s="305"/>
      <c r="CWT3" s="305"/>
      <c r="CWU3" s="305"/>
      <c r="CWV3" s="305"/>
      <c r="CWW3" s="305"/>
      <c r="CWX3" s="305"/>
      <c r="CWY3" s="305"/>
      <c r="CWZ3" s="305"/>
      <c r="CXA3" s="305"/>
      <c r="CXB3" s="305"/>
      <c r="CXC3" s="305"/>
      <c r="CXD3" s="305"/>
      <c r="CXE3" s="305"/>
      <c r="CXF3" s="305"/>
      <c r="CXG3" s="305"/>
      <c r="CXH3" s="305"/>
      <c r="CXI3" s="305"/>
      <c r="CXJ3" s="305"/>
      <c r="CXK3" s="305"/>
      <c r="CXL3" s="305"/>
      <c r="CXM3" s="305"/>
      <c r="CXN3" s="305"/>
      <c r="CXO3" s="305"/>
      <c r="CXP3" s="305"/>
      <c r="CXQ3" s="305"/>
      <c r="CXR3" s="305"/>
      <c r="CXS3" s="305"/>
      <c r="CXT3" s="305"/>
      <c r="CXU3" s="305"/>
      <c r="CXV3" s="305"/>
      <c r="CXW3" s="305"/>
      <c r="CXX3" s="305"/>
      <c r="CXY3" s="305"/>
      <c r="CXZ3" s="305"/>
      <c r="CYA3" s="305"/>
      <c r="CYB3" s="305"/>
      <c r="CYC3" s="305"/>
      <c r="CYD3" s="305"/>
      <c r="CYE3" s="305"/>
      <c r="CYF3" s="305"/>
      <c r="CYG3" s="305"/>
      <c r="CYH3" s="305"/>
      <c r="CYI3" s="305"/>
      <c r="CYJ3" s="305"/>
      <c r="CYK3" s="305"/>
      <c r="CYL3" s="305"/>
      <c r="CYM3" s="305"/>
      <c r="CYN3" s="305"/>
      <c r="CYO3" s="305"/>
      <c r="CYP3" s="305"/>
      <c r="CYQ3" s="305"/>
      <c r="CYR3" s="305"/>
      <c r="CYS3" s="305"/>
      <c r="CYT3" s="305"/>
      <c r="CYU3" s="305"/>
      <c r="CYV3" s="305"/>
      <c r="CYW3" s="305"/>
      <c r="CYX3" s="305"/>
      <c r="CYY3" s="305"/>
      <c r="CYZ3" s="305"/>
      <c r="CZA3" s="305"/>
      <c r="CZB3" s="305"/>
      <c r="CZC3" s="305"/>
      <c r="CZD3" s="305"/>
      <c r="CZE3" s="305"/>
      <c r="CZF3" s="305"/>
      <c r="CZG3" s="305"/>
      <c r="CZH3" s="305"/>
      <c r="CZI3" s="305"/>
      <c r="CZJ3" s="305"/>
      <c r="CZK3" s="305"/>
      <c r="CZL3" s="305"/>
      <c r="CZM3" s="305"/>
      <c r="CZN3" s="305"/>
      <c r="CZO3" s="305"/>
      <c r="CZP3" s="305"/>
      <c r="CZQ3" s="305"/>
      <c r="CZR3" s="305"/>
      <c r="CZS3" s="305"/>
      <c r="CZT3" s="305"/>
      <c r="CZU3" s="305"/>
      <c r="CZV3" s="305"/>
      <c r="CZW3" s="305"/>
      <c r="CZX3" s="305"/>
      <c r="CZY3" s="305"/>
      <c r="CZZ3" s="305"/>
      <c r="DAA3" s="305"/>
      <c r="DAB3" s="305"/>
      <c r="DAC3" s="305"/>
      <c r="DAD3" s="305"/>
      <c r="DAE3" s="305"/>
      <c r="DAF3" s="305"/>
      <c r="DAG3" s="305"/>
      <c r="DAH3" s="305"/>
      <c r="DAI3" s="305"/>
      <c r="DAJ3" s="305"/>
      <c r="DAK3" s="305"/>
      <c r="DAL3" s="305"/>
      <c r="DAM3" s="305"/>
      <c r="DAN3" s="305"/>
      <c r="DAO3" s="305"/>
      <c r="DAP3" s="305"/>
      <c r="DAQ3" s="305"/>
      <c r="DAR3" s="305"/>
      <c r="DAS3" s="305"/>
      <c r="DAT3" s="305"/>
      <c r="DAU3" s="305"/>
      <c r="DAV3" s="305"/>
      <c r="DAW3" s="305"/>
      <c r="DAX3" s="305"/>
      <c r="DAY3" s="305"/>
      <c r="DAZ3" s="305"/>
      <c r="DBA3" s="305"/>
      <c r="DBB3" s="305"/>
      <c r="DBC3" s="305"/>
      <c r="DBD3" s="305"/>
      <c r="DBE3" s="305"/>
      <c r="DBF3" s="305"/>
      <c r="DBG3" s="305"/>
      <c r="DBH3" s="305"/>
      <c r="DBI3" s="305"/>
      <c r="DBJ3" s="305"/>
      <c r="DBK3" s="305"/>
      <c r="DBL3" s="305"/>
      <c r="DBM3" s="305"/>
      <c r="DBN3" s="305"/>
      <c r="DBO3" s="305"/>
      <c r="DBP3" s="305"/>
      <c r="DBQ3" s="305"/>
      <c r="DBR3" s="305"/>
      <c r="DBS3" s="305"/>
      <c r="DBT3" s="305"/>
      <c r="DBU3" s="305"/>
      <c r="DBV3" s="305"/>
      <c r="DBW3" s="305"/>
      <c r="DBX3" s="305"/>
      <c r="DBY3" s="305"/>
      <c r="DBZ3" s="305"/>
      <c r="DCA3" s="305"/>
      <c r="DCB3" s="305"/>
      <c r="DCC3" s="305"/>
      <c r="DCD3" s="305"/>
      <c r="DCE3" s="305"/>
      <c r="DCF3" s="305"/>
      <c r="DCG3" s="305"/>
      <c r="DCH3" s="305"/>
      <c r="DCI3" s="305"/>
      <c r="DCJ3" s="305"/>
      <c r="DCK3" s="305"/>
      <c r="DCL3" s="305"/>
      <c r="DCM3" s="305"/>
      <c r="DCN3" s="305"/>
      <c r="DCO3" s="305"/>
      <c r="DCP3" s="305"/>
      <c r="DCQ3" s="305"/>
      <c r="DCR3" s="305"/>
      <c r="DCS3" s="305"/>
      <c r="DCT3" s="305"/>
      <c r="DCU3" s="305"/>
      <c r="DCV3" s="305"/>
      <c r="DCW3" s="305"/>
      <c r="DCX3" s="305"/>
      <c r="DCY3" s="305"/>
      <c r="DCZ3" s="305"/>
      <c r="DDA3" s="305"/>
      <c r="DDB3" s="305"/>
      <c r="DDC3" s="305"/>
      <c r="DDD3" s="305"/>
      <c r="DDE3" s="305"/>
      <c r="DDF3" s="305"/>
      <c r="DDG3" s="305"/>
      <c r="DDH3" s="305"/>
      <c r="DDI3" s="305"/>
      <c r="DDJ3" s="305"/>
      <c r="DDK3" s="305"/>
      <c r="DDL3" s="305"/>
      <c r="DDM3" s="305"/>
      <c r="DDN3" s="305"/>
      <c r="DDO3" s="305"/>
      <c r="DDP3" s="305"/>
      <c r="DDQ3" s="305"/>
      <c r="DDR3" s="305"/>
      <c r="DDS3" s="305"/>
      <c r="DDT3" s="305"/>
      <c r="DDU3" s="305"/>
      <c r="DDV3" s="305"/>
      <c r="DDW3" s="305"/>
      <c r="DDX3" s="305"/>
      <c r="DDY3" s="305"/>
      <c r="DDZ3" s="305"/>
      <c r="DEA3" s="305"/>
      <c r="DEB3" s="305"/>
      <c r="DEC3" s="305"/>
      <c r="DED3" s="305"/>
      <c r="DEE3" s="305"/>
      <c r="DEF3" s="305"/>
      <c r="DEG3" s="305"/>
      <c r="DEH3" s="305"/>
      <c r="DEI3" s="305"/>
      <c r="DEJ3" s="305"/>
      <c r="DEK3" s="305"/>
      <c r="DEL3" s="305"/>
      <c r="DEM3" s="305"/>
      <c r="DEN3" s="305"/>
      <c r="DEO3" s="305"/>
      <c r="DEP3" s="305"/>
      <c r="DEQ3" s="305"/>
      <c r="DER3" s="305"/>
      <c r="DES3" s="305"/>
      <c r="DET3" s="305"/>
      <c r="DEU3" s="305"/>
      <c r="DEV3" s="305"/>
      <c r="DEW3" s="305"/>
      <c r="DEX3" s="305"/>
      <c r="DEY3" s="305"/>
      <c r="DEZ3" s="305"/>
      <c r="DFA3" s="305"/>
      <c r="DFB3" s="305"/>
      <c r="DFC3" s="305"/>
      <c r="DFD3" s="305"/>
      <c r="DFE3" s="305"/>
      <c r="DFF3" s="305"/>
      <c r="DFG3" s="305"/>
      <c r="DFH3" s="305"/>
      <c r="DFI3" s="305"/>
      <c r="DFJ3" s="305"/>
      <c r="DFK3" s="305"/>
      <c r="DFL3" s="305"/>
      <c r="DFM3" s="305"/>
      <c r="DFN3" s="305"/>
      <c r="DFO3" s="305"/>
      <c r="DFP3" s="305"/>
      <c r="DFQ3" s="305"/>
      <c r="DFR3" s="305"/>
      <c r="DFS3" s="305"/>
      <c r="DFT3" s="305"/>
      <c r="DFU3" s="305"/>
      <c r="DFV3" s="305"/>
      <c r="DFW3" s="305"/>
      <c r="DFX3" s="305"/>
      <c r="DFY3" s="305"/>
      <c r="DFZ3" s="305"/>
      <c r="DGA3" s="305"/>
      <c r="DGB3" s="305"/>
      <c r="DGC3" s="305"/>
      <c r="DGD3" s="305"/>
      <c r="DGE3" s="305"/>
      <c r="DGF3" s="305"/>
      <c r="DGG3" s="305"/>
      <c r="DGH3" s="305"/>
      <c r="DGI3" s="305"/>
      <c r="DGJ3" s="305"/>
      <c r="DGK3" s="305"/>
      <c r="DGL3" s="305"/>
      <c r="DGM3" s="305"/>
      <c r="DGN3" s="305"/>
      <c r="DGO3" s="305"/>
      <c r="DGP3" s="305"/>
      <c r="DGQ3" s="305"/>
      <c r="DGR3" s="305"/>
      <c r="DGS3" s="305"/>
      <c r="DGT3" s="305"/>
      <c r="DGU3" s="305"/>
      <c r="DGV3" s="305"/>
      <c r="DGW3" s="305"/>
      <c r="DGX3" s="305"/>
      <c r="DGY3" s="305"/>
      <c r="DGZ3" s="305"/>
      <c r="DHA3" s="305"/>
      <c r="DHB3" s="305"/>
      <c r="DHC3" s="305"/>
      <c r="DHD3" s="305"/>
      <c r="DHE3" s="305"/>
      <c r="DHF3" s="305"/>
      <c r="DHG3" s="305"/>
      <c r="DHH3" s="305"/>
      <c r="DHI3" s="305"/>
      <c r="DHJ3" s="305"/>
      <c r="DHK3" s="305"/>
      <c r="DHL3" s="305"/>
      <c r="DHM3" s="305"/>
      <c r="DHN3" s="305"/>
      <c r="DHO3" s="305"/>
      <c r="DHP3" s="305"/>
      <c r="DHQ3" s="305"/>
      <c r="DHR3" s="305"/>
      <c r="DHS3" s="305"/>
      <c r="DHT3" s="305"/>
      <c r="DHU3" s="305"/>
      <c r="DHV3" s="305"/>
      <c r="DHW3" s="305"/>
      <c r="DHX3" s="305"/>
      <c r="DHY3" s="305"/>
      <c r="DHZ3" s="305"/>
      <c r="DIA3" s="305"/>
      <c r="DIB3" s="305"/>
      <c r="DIC3" s="305"/>
      <c r="DID3" s="305"/>
      <c r="DIE3" s="305"/>
      <c r="DIF3" s="305"/>
      <c r="DIG3" s="305"/>
      <c r="DIH3" s="305"/>
      <c r="DII3" s="305"/>
      <c r="DIJ3" s="305"/>
      <c r="DIK3" s="305"/>
      <c r="DIL3" s="305"/>
      <c r="DIM3" s="305"/>
      <c r="DIN3" s="305"/>
      <c r="DIO3" s="305"/>
      <c r="DIP3" s="305"/>
      <c r="DIQ3" s="305"/>
      <c r="DIR3" s="305"/>
      <c r="DIS3" s="305"/>
      <c r="DIT3" s="305"/>
      <c r="DIU3" s="305"/>
      <c r="DIV3" s="305"/>
      <c r="DIW3" s="305"/>
      <c r="DIX3" s="305"/>
      <c r="DIY3" s="305"/>
      <c r="DIZ3" s="305"/>
      <c r="DJA3" s="305"/>
      <c r="DJB3" s="305"/>
      <c r="DJC3" s="305"/>
      <c r="DJD3" s="305"/>
      <c r="DJE3" s="305"/>
      <c r="DJF3" s="305"/>
      <c r="DJG3" s="305"/>
      <c r="DJH3" s="305"/>
      <c r="DJI3" s="305"/>
      <c r="DJJ3" s="305"/>
      <c r="DJK3" s="305"/>
      <c r="DJL3" s="305"/>
      <c r="DJM3" s="305"/>
      <c r="DJN3" s="305"/>
      <c r="DJO3" s="305"/>
      <c r="DJP3" s="305"/>
      <c r="DJQ3" s="305"/>
      <c r="DJR3" s="305"/>
      <c r="DJS3" s="305"/>
      <c r="DJT3" s="305"/>
      <c r="DJU3" s="305"/>
      <c r="DJV3" s="305"/>
      <c r="DJW3" s="305"/>
      <c r="DJX3" s="305"/>
      <c r="DJY3" s="305"/>
      <c r="DJZ3" s="305"/>
      <c r="DKA3" s="305"/>
      <c r="DKB3" s="305"/>
      <c r="DKC3" s="305"/>
      <c r="DKD3" s="305"/>
      <c r="DKE3" s="305"/>
      <c r="DKF3" s="305"/>
      <c r="DKG3" s="305"/>
      <c r="DKH3" s="305"/>
      <c r="DKI3" s="305"/>
      <c r="DKJ3" s="305"/>
      <c r="DKK3" s="305"/>
      <c r="DKL3" s="305"/>
      <c r="DKM3" s="305"/>
      <c r="DKN3" s="305"/>
      <c r="DKO3" s="305"/>
      <c r="DKP3" s="305"/>
      <c r="DKQ3" s="305"/>
      <c r="DKR3" s="305"/>
      <c r="DKS3" s="305"/>
      <c r="DKT3" s="305"/>
      <c r="DKU3" s="305"/>
      <c r="DKV3" s="305"/>
      <c r="DKW3" s="305"/>
      <c r="DKX3" s="305"/>
      <c r="DKY3" s="305"/>
      <c r="DKZ3" s="305"/>
      <c r="DLA3" s="305"/>
      <c r="DLB3" s="305"/>
      <c r="DLC3" s="305"/>
      <c r="DLD3" s="305"/>
      <c r="DLE3" s="305"/>
      <c r="DLF3" s="305"/>
      <c r="DLG3" s="305"/>
      <c r="DLH3" s="305"/>
      <c r="DLI3" s="305"/>
      <c r="DLJ3" s="305"/>
      <c r="DLK3" s="305"/>
      <c r="DLL3" s="305"/>
      <c r="DLM3" s="305"/>
      <c r="DLN3" s="305"/>
      <c r="DLO3" s="305"/>
      <c r="DLP3" s="305"/>
      <c r="DLQ3" s="305"/>
      <c r="DLR3" s="305"/>
      <c r="DLS3" s="305"/>
      <c r="DLT3" s="305"/>
      <c r="DLU3" s="305"/>
      <c r="DLV3" s="305"/>
      <c r="DLW3" s="305"/>
      <c r="DLX3" s="305"/>
      <c r="DLY3" s="305"/>
      <c r="DLZ3" s="305"/>
      <c r="DMA3" s="305"/>
      <c r="DMB3" s="305"/>
      <c r="DMC3" s="305"/>
      <c r="DMD3" s="305"/>
      <c r="DME3" s="305"/>
      <c r="DMF3" s="305"/>
      <c r="DMG3" s="305"/>
      <c r="DMH3" s="305"/>
      <c r="DMI3" s="305"/>
      <c r="DMJ3" s="305"/>
      <c r="DMK3" s="305"/>
      <c r="DML3" s="305"/>
      <c r="DMM3" s="305"/>
      <c r="DMN3" s="305"/>
      <c r="DMO3" s="305"/>
      <c r="DMP3" s="305"/>
      <c r="DMQ3" s="305"/>
      <c r="DMR3" s="305"/>
      <c r="DMS3" s="305"/>
      <c r="DMT3" s="305"/>
      <c r="DMU3" s="305"/>
      <c r="DMV3" s="305"/>
      <c r="DMW3" s="305"/>
      <c r="DMX3" s="305"/>
      <c r="DMY3" s="305"/>
      <c r="DMZ3" s="305"/>
      <c r="DNA3" s="305"/>
      <c r="DNB3" s="305"/>
      <c r="DNC3" s="305"/>
      <c r="DND3" s="305"/>
      <c r="DNE3" s="305"/>
      <c r="DNF3" s="305"/>
      <c r="DNG3" s="305"/>
      <c r="DNH3" s="305"/>
      <c r="DNI3" s="305"/>
      <c r="DNJ3" s="305"/>
      <c r="DNK3" s="305"/>
      <c r="DNL3" s="305"/>
      <c r="DNM3" s="305"/>
      <c r="DNN3" s="305"/>
      <c r="DNO3" s="305"/>
      <c r="DNP3" s="305"/>
      <c r="DNQ3" s="305"/>
      <c r="DNR3" s="305"/>
      <c r="DNS3" s="305"/>
      <c r="DNT3" s="305"/>
      <c r="DNU3" s="305"/>
      <c r="DNV3" s="305"/>
      <c r="DNW3" s="305"/>
      <c r="DNX3" s="305"/>
      <c r="DNY3" s="305"/>
      <c r="DNZ3" s="305"/>
      <c r="DOA3" s="305"/>
      <c r="DOB3" s="305"/>
      <c r="DOC3" s="305"/>
      <c r="DOD3" s="305"/>
      <c r="DOE3" s="305"/>
      <c r="DOF3" s="305"/>
      <c r="DOG3" s="305"/>
      <c r="DOH3" s="305"/>
      <c r="DOI3" s="305"/>
      <c r="DOJ3" s="305"/>
      <c r="DOK3" s="305"/>
      <c r="DOL3" s="305"/>
      <c r="DOM3" s="305"/>
      <c r="DON3" s="305"/>
      <c r="DOO3" s="305"/>
      <c r="DOP3" s="305"/>
      <c r="DOQ3" s="305"/>
      <c r="DOR3" s="305"/>
      <c r="DOS3" s="305"/>
      <c r="DOT3" s="305"/>
      <c r="DOU3" s="305"/>
      <c r="DOV3" s="305"/>
      <c r="DOW3" s="305"/>
      <c r="DOX3" s="305"/>
      <c r="DOY3" s="305"/>
      <c r="DOZ3" s="305"/>
      <c r="DPA3" s="305"/>
      <c r="DPB3" s="305"/>
      <c r="DPC3" s="305"/>
      <c r="DPD3" s="305"/>
      <c r="DPE3" s="305"/>
      <c r="DPF3" s="305"/>
      <c r="DPG3" s="305"/>
      <c r="DPH3" s="305"/>
      <c r="DPI3" s="305"/>
      <c r="DPJ3" s="305"/>
      <c r="DPK3" s="305"/>
      <c r="DPL3" s="305"/>
      <c r="DPM3" s="305"/>
      <c r="DPN3" s="305"/>
      <c r="DPO3" s="305"/>
      <c r="DPP3" s="305"/>
      <c r="DPQ3" s="305"/>
      <c r="DPR3" s="305"/>
      <c r="DPS3" s="305"/>
      <c r="DPT3" s="305"/>
      <c r="DPU3" s="305"/>
      <c r="DPV3" s="305"/>
      <c r="DPW3" s="305"/>
      <c r="DPX3" s="305"/>
      <c r="DPY3" s="305"/>
      <c r="DPZ3" s="305"/>
      <c r="DQA3" s="305"/>
      <c r="DQB3" s="305"/>
      <c r="DQC3" s="305"/>
      <c r="DQD3" s="305"/>
      <c r="DQE3" s="305"/>
      <c r="DQF3" s="305"/>
      <c r="DQG3" s="305"/>
      <c r="DQH3" s="305"/>
      <c r="DQI3" s="305"/>
      <c r="DQJ3" s="305"/>
      <c r="DQK3" s="305"/>
      <c r="DQL3" s="305"/>
      <c r="DQM3" s="305"/>
      <c r="DQN3" s="305"/>
      <c r="DQO3" s="305"/>
      <c r="DQP3" s="305"/>
      <c r="DQQ3" s="305"/>
      <c r="DQR3" s="305"/>
      <c r="DQS3" s="305"/>
      <c r="DQT3" s="305"/>
      <c r="DQU3" s="305"/>
      <c r="DQV3" s="305"/>
      <c r="DQW3" s="305"/>
      <c r="DQX3" s="305"/>
      <c r="DQY3" s="305"/>
      <c r="DQZ3" s="305"/>
      <c r="DRA3" s="305"/>
      <c r="DRB3" s="305"/>
      <c r="DRC3" s="305"/>
      <c r="DRD3" s="305"/>
      <c r="DRE3" s="305"/>
      <c r="DRF3" s="305"/>
      <c r="DRG3" s="305"/>
      <c r="DRH3" s="305"/>
      <c r="DRI3" s="305"/>
      <c r="DRJ3" s="305"/>
      <c r="DRK3" s="305"/>
      <c r="DRL3" s="305"/>
      <c r="DRM3" s="305"/>
      <c r="DRN3" s="305"/>
      <c r="DRO3" s="305"/>
      <c r="DRP3" s="305"/>
      <c r="DRQ3" s="305"/>
      <c r="DRR3" s="305"/>
      <c r="DRS3" s="305"/>
      <c r="DRT3" s="305"/>
      <c r="DRU3" s="305"/>
      <c r="DRV3" s="305"/>
      <c r="DRW3" s="305"/>
      <c r="DRX3" s="305"/>
      <c r="DRY3" s="305"/>
      <c r="DRZ3" s="305"/>
      <c r="DSA3" s="305"/>
      <c r="DSB3" s="305"/>
      <c r="DSC3" s="305"/>
      <c r="DSD3" s="305"/>
      <c r="DSE3" s="305"/>
      <c r="DSF3" s="305"/>
      <c r="DSG3" s="305"/>
      <c r="DSH3" s="305"/>
      <c r="DSI3" s="305"/>
      <c r="DSJ3" s="305"/>
      <c r="DSK3" s="305"/>
      <c r="DSL3" s="305"/>
      <c r="DSM3" s="305"/>
      <c r="DSN3" s="305"/>
      <c r="DSO3" s="305"/>
      <c r="DSP3" s="305"/>
      <c r="DSQ3" s="305"/>
      <c r="DSR3" s="305"/>
      <c r="DSS3" s="305"/>
      <c r="DST3" s="305"/>
      <c r="DSU3" s="305"/>
      <c r="DSV3" s="305"/>
      <c r="DSW3" s="305"/>
      <c r="DSX3" s="305"/>
      <c r="DSY3" s="305"/>
      <c r="DSZ3" s="305"/>
      <c r="DTA3" s="305"/>
      <c r="DTB3" s="305"/>
      <c r="DTC3" s="305"/>
      <c r="DTD3" s="305"/>
      <c r="DTE3" s="305"/>
      <c r="DTF3" s="305"/>
      <c r="DTG3" s="305"/>
      <c r="DTH3" s="305"/>
      <c r="DTI3" s="305"/>
      <c r="DTJ3" s="305"/>
      <c r="DTK3" s="305"/>
      <c r="DTL3" s="305"/>
      <c r="DTM3" s="305"/>
      <c r="DTN3" s="305"/>
      <c r="DTO3" s="305"/>
      <c r="DTP3" s="305"/>
      <c r="DTQ3" s="305"/>
      <c r="DTR3" s="305"/>
      <c r="DTS3" s="305"/>
      <c r="DTT3" s="305"/>
      <c r="DTU3" s="305"/>
      <c r="DTV3" s="305"/>
      <c r="DTW3" s="305"/>
      <c r="DTX3" s="305"/>
      <c r="DTY3" s="305"/>
      <c r="DTZ3" s="305"/>
      <c r="DUA3" s="305"/>
      <c r="DUB3" s="305"/>
      <c r="DUC3" s="305"/>
      <c r="DUD3" s="305"/>
      <c r="DUE3" s="305"/>
      <c r="DUF3" s="305"/>
      <c r="DUG3" s="305"/>
      <c r="DUH3" s="305"/>
      <c r="DUI3" s="305"/>
      <c r="DUJ3" s="305"/>
      <c r="DUK3" s="305"/>
      <c r="DUL3" s="305"/>
      <c r="DUM3" s="305"/>
      <c r="DUN3" s="305"/>
      <c r="DUO3" s="305"/>
      <c r="DUP3" s="305"/>
      <c r="DUQ3" s="305"/>
      <c r="DUR3" s="305"/>
      <c r="DUS3" s="305"/>
      <c r="DUT3" s="305"/>
      <c r="DUU3" s="305"/>
      <c r="DUV3" s="305"/>
      <c r="DUW3" s="305"/>
      <c r="DUX3" s="305"/>
      <c r="DUY3" s="305"/>
      <c r="DUZ3" s="305"/>
      <c r="DVA3" s="305"/>
      <c r="DVB3" s="305"/>
      <c r="DVC3" s="305"/>
      <c r="DVD3" s="305"/>
      <c r="DVE3" s="305"/>
      <c r="DVF3" s="305"/>
      <c r="DVG3" s="305"/>
      <c r="DVH3" s="305"/>
      <c r="DVI3" s="305"/>
      <c r="DVJ3" s="305"/>
      <c r="DVK3" s="305"/>
      <c r="DVL3" s="305"/>
      <c r="DVM3" s="305"/>
      <c r="DVN3" s="305"/>
      <c r="DVO3" s="305"/>
      <c r="DVP3" s="305"/>
      <c r="DVQ3" s="305"/>
      <c r="DVR3" s="305"/>
      <c r="DVS3" s="305"/>
      <c r="DVT3" s="305"/>
      <c r="DVU3" s="305"/>
      <c r="DVV3" s="305"/>
      <c r="DVW3" s="305"/>
      <c r="DVX3" s="305"/>
      <c r="DVY3" s="305"/>
      <c r="DVZ3" s="305"/>
      <c r="DWA3" s="305"/>
      <c r="DWB3" s="305"/>
      <c r="DWC3" s="305"/>
      <c r="DWD3" s="305"/>
      <c r="DWE3" s="305"/>
      <c r="DWF3" s="305"/>
      <c r="DWG3" s="305"/>
      <c r="DWH3" s="305"/>
      <c r="DWI3" s="305"/>
      <c r="DWJ3" s="305"/>
      <c r="DWK3" s="305"/>
      <c r="DWL3" s="305"/>
      <c r="DWM3" s="305"/>
      <c r="DWN3" s="305"/>
      <c r="DWO3" s="305"/>
      <c r="DWP3" s="305"/>
      <c r="DWQ3" s="305"/>
      <c r="DWR3" s="305"/>
      <c r="DWS3" s="305"/>
      <c r="DWT3" s="305"/>
      <c r="DWU3" s="305"/>
      <c r="DWV3" s="305"/>
      <c r="DWW3" s="305"/>
      <c r="DWX3" s="305"/>
      <c r="DWY3" s="305"/>
      <c r="DWZ3" s="305"/>
      <c r="DXA3" s="305"/>
      <c r="DXB3" s="305"/>
      <c r="DXC3" s="305"/>
      <c r="DXD3" s="305"/>
      <c r="DXE3" s="305"/>
      <c r="DXF3" s="305"/>
      <c r="DXG3" s="305"/>
      <c r="DXH3" s="305"/>
      <c r="DXI3" s="305"/>
      <c r="DXJ3" s="305"/>
      <c r="DXK3" s="305"/>
      <c r="DXL3" s="305"/>
      <c r="DXM3" s="305"/>
      <c r="DXN3" s="305"/>
      <c r="DXO3" s="305"/>
      <c r="DXP3" s="305"/>
      <c r="DXQ3" s="305"/>
      <c r="DXR3" s="305"/>
      <c r="DXS3" s="305"/>
      <c r="DXT3" s="305"/>
      <c r="DXU3" s="305"/>
      <c r="DXV3" s="305"/>
      <c r="DXW3" s="305"/>
      <c r="DXX3" s="305"/>
      <c r="DXY3" s="305"/>
      <c r="DXZ3" s="305"/>
      <c r="DYA3" s="305"/>
      <c r="DYB3" s="305"/>
      <c r="DYC3" s="305"/>
      <c r="DYD3" s="305"/>
      <c r="DYE3" s="305"/>
      <c r="DYF3" s="305"/>
      <c r="DYG3" s="305"/>
      <c r="DYH3" s="305"/>
      <c r="DYI3" s="305"/>
      <c r="DYJ3" s="305"/>
      <c r="DYK3" s="305"/>
      <c r="DYL3" s="305"/>
      <c r="DYM3" s="305"/>
      <c r="DYN3" s="305"/>
      <c r="DYO3" s="305"/>
      <c r="DYP3" s="305"/>
      <c r="DYQ3" s="305"/>
      <c r="DYR3" s="305"/>
      <c r="DYS3" s="305"/>
      <c r="DYT3" s="305"/>
      <c r="DYU3" s="305"/>
      <c r="DYV3" s="305"/>
      <c r="DYW3" s="305"/>
      <c r="DYX3" s="305"/>
      <c r="DYY3" s="305"/>
      <c r="DYZ3" s="305"/>
      <c r="DZA3" s="305"/>
      <c r="DZB3" s="305"/>
      <c r="DZC3" s="305"/>
      <c r="DZD3" s="305"/>
      <c r="DZE3" s="305"/>
      <c r="DZF3" s="305"/>
      <c r="DZG3" s="305"/>
      <c r="DZH3" s="305"/>
      <c r="DZI3" s="305"/>
      <c r="DZJ3" s="305"/>
      <c r="DZK3" s="305"/>
      <c r="DZL3" s="305"/>
      <c r="DZM3" s="305"/>
      <c r="DZN3" s="305"/>
      <c r="DZO3" s="305"/>
      <c r="DZP3" s="305"/>
      <c r="DZQ3" s="305"/>
      <c r="DZR3" s="305"/>
      <c r="DZS3" s="305"/>
      <c r="DZT3" s="305"/>
      <c r="DZU3" s="305"/>
      <c r="DZV3" s="305"/>
      <c r="DZW3" s="305"/>
      <c r="DZX3" s="305"/>
      <c r="DZY3" s="305"/>
      <c r="DZZ3" s="305"/>
      <c r="EAA3" s="305"/>
      <c r="EAB3" s="305"/>
      <c r="EAC3" s="305"/>
      <c r="EAD3" s="305"/>
      <c r="EAE3" s="305"/>
      <c r="EAF3" s="305"/>
      <c r="EAG3" s="305"/>
      <c r="EAH3" s="305"/>
      <c r="EAI3" s="305"/>
      <c r="EAJ3" s="305"/>
      <c r="EAK3" s="305"/>
      <c r="EAL3" s="305"/>
      <c r="EAM3" s="305"/>
      <c r="EAN3" s="305"/>
      <c r="EAO3" s="305"/>
      <c r="EAP3" s="305"/>
      <c r="EAQ3" s="305"/>
      <c r="EAR3" s="305"/>
      <c r="EAS3" s="305"/>
      <c r="EAT3" s="305"/>
      <c r="EAU3" s="305"/>
      <c r="EAV3" s="305"/>
      <c r="EAW3" s="305"/>
      <c r="EAX3" s="305"/>
      <c r="EAY3" s="305"/>
      <c r="EAZ3" s="305"/>
      <c r="EBA3" s="305"/>
      <c r="EBB3" s="305"/>
      <c r="EBC3" s="305"/>
      <c r="EBD3" s="305"/>
      <c r="EBE3" s="305"/>
      <c r="EBF3" s="305"/>
      <c r="EBG3" s="305"/>
      <c r="EBH3" s="305"/>
      <c r="EBI3" s="305"/>
      <c r="EBJ3" s="305"/>
      <c r="EBK3" s="305"/>
      <c r="EBL3" s="305"/>
      <c r="EBM3" s="305"/>
      <c r="EBN3" s="305"/>
      <c r="EBO3" s="305"/>
      <c r="EBP3" s="305"/>
      <c r="EBQ3" s="305"/>
      <c r="EBR3" s="305"/>
      <c r="EBS3" s="305"/>
      <c r="EBT3" s="305"/>
      <c r="EBU3" s="305"/>
      <c r="EBV3" s="305"/>
      <c r="EBW3" s="305"/>
      <c r="EBX3" s="305"/>
      <c r="EBY3" s="305"/>
      <c r="EBZ3" s="305"/>
      <c r="ECA3" s="305"/>
      <c r="ECB3" s="305"/>
      <c r="ECC3" s="305"/>
      <c r="ECD3" s="305"/>
      <c r="ECE3" s="305"/>
      <c r="ECF3" s="305"/>
      <c r="ECG3" s="305"/>
      <c r="ECH3" s="305"/>
      <c r="ECI3" s="305"/>
      <c r="ECJ3" s="305"/>
      <c r="ECK3" s="305"/>
      <c r="ECL3" s="305"/>
      <c r="ECM3" s="305"/>
      <c r="ECN3" s="305"/>
      <c r="ECO3" s="305"/>
      <c r="ECP3" s="305"/>
      <c r="ECQ3" s="305"/>
      <c r="ECR3" s="305"/>
      <c r="ECS3" s="305"/>
      <c r="ECT3" s="305"/>
      <c r="ECU3" s="305"/>
      <c r="ECV3" s="305"/>
      <c r="ECW3" s="305"/>
      <c r="ECX3" s="305"/>
      <c r="ECY3" s="305"/>
      <c r="ECZ3" s="305"/>
      <c r="EDA3" s="305"/>
      <c r="EDB3" s="305"/>
      <c r="EDC3" s="305"/>
      <c r="EDD3" s="305"/>
      <c r="EDE3" s="305"/>
      <c r="EDF3" s="305"/>
      <c r="EDG3" s="305"/>
      <c r="EDH3" s="305"/>
      <c r="EDI3" s="305"/>
      <c r="EDJ3" s="305"/>
      <c r="EDK3" s="305"/>
      <c r="EDL3" s="305"/>
      <c r="EDM3" s="305"/>
      <c r="EDN3" s="305"/>
      <c r="EDO3" s="305"/>
      <c r="EDP3" s="305"/>
      <c r="EDQ3" s="305"/>
      <c r="EDR3" s="305"/>
      <c r="EDS3" s="305"/>
      <c r="EDT3" s="305"/>
      <c r="EDU3" s="305"/>
      <c r="EDV3" s="305"/>
      <c r="EDW3" s="305"/>
      <c r="EDX3" s="305"/>
      <c r="EDY3" s="305"/>
      <c r="EDZ3" s="305"/>
      <c r="EEA3" s="305"/>
      <c r="EEB3" s="305"/>
      <c r="EEC3" s="305"/>
      <c r="EED3" s="305"/>
      <c r="EEE3" s="305"/>
      <c r="EEF3" s="305"/>
      <c r="EEG3" s="305"/>
      <c r="EEH3" s="305"/>
      <c r="EEI3" s="305"/>
      <c r="EEJ3" s="305"/>
      <c r="EEK3" s="305"/>
      <c r="EEL3" s="305"/>
      <c r="EEM3" s="305"/>
      <c r="EEN3" s="305"/>
      <c r="EEO3" s="305"/>
      <c r="EEP3" s="305"/>
      <c r="EEQ3" s="305"/>
      <c r="EER3" s="305"/>
      <c r="EES3" s="305"/>
      <c r="EET3" s="305"/>
      <c r="EEU3" s="305"/>
      <c r="EEV3" s="305"/>
      <c r="EEW3" s="305"/>
      <c r="EEX3" s="305"/>
      <c r="EEY3" s="305"/>
      <c r="EEZ3" s="305"/>
      <c r="EFA3" s="305"/>
      <c r="EFB3" s="305"/>
      <c r="EFC3" s="305"/>
      <c r="EFD3" s="305"/>
      <c r="EFE3" s="305"/>
      <c r="EFF3" s="305"/>
      <c r="EFG3" s="305"/>
      <c r="EFH3" s="305"/>
      <c r="EFI3" s="305"/>
      <c r="EFJ3" s="305"/>
      <c r="EFK3" s="305"/>
      <c r="EFL3" s="305"/>
      <c r="EFM3" s="305"/>
      <c r="EFN3" s="305"/>
      <c r="EFO3" s="305"/>
      <c r="EFP3" s="305"/>
      <c r="EFQ3" s="305"/>
      <c r="EFR3" s="305"/>
      <c r="EFS3" s="305"/>
      <c r="EFT3" s="305"/>
      <c r="EFU3" s="305"/>
      <c r="EFV3" s="305"/>
      <c r="EFW3" s="305"/>
      <c r="EFX3" s="305"/>
      <c r="EFY3" s="305"/>
      <c r="EFZ3" s="305"/>
      <c r="EGA3" s="305"/>
      <c r="EGB3" s="305"/>
      <c r="EGC3" s="305"/>
      <c r="EGD3" s="305"/>
      <c r="EGE3" s="305"/>
      <c r="EGF3" s="305"/>
      <c r="EGG3" s="305"/>
      <c r="EGH3" s="305"/>
      <c r="EGI3" s="305"/>
      <c r="EGJ3" s="305"/>
      <c r="EGK3" s="305"/>
      <c r="EGL3" s="305"/>
      <c r="EGM3" s="305"/>
      <c r="EGN3" s="305"/>
      <c r="EGO3" s="305"/>
      <c r="EGP3" s="305"/>
      <c r="EGQ3" s="305"/>
      <c r="EGR3" s="305"/>
      <c r="EGS3" s="305"/>
      <c r="EGT3" s="305"/>
      <c r="EGU3" s="305"/>
      <c r="EGV3" s="305"/>
      <c r="EGW3" s="305"/>
      <c r="EGX3" s="305"/>
      <c r="EGY3" s="305"/>
      <c r="EGZ3" s="305"/>
      <c r="EHA3" s="305"/>
      <c r="EHB3" s="305"/>
      <c r="EHC3" s="305"/>
      <c r="EHD3" s="305"/>
      <c r="EHE3" s="305"/>
      <c r="EHF3" s="305"/>
      <c r="EHG3" s="305"/>
      <c r="EHH3" s="305"/>
      <c r="EHI3" s="305"/>
      <c r="EHJ3" s="305"/>
      <c r="EHK3" s="305"/>
      <c r="EHL3" s="305"/>
      <c r="EHM3" s="305"/>
      <c r="EHN3" s="305"/>
      <c r="EHO3" s="305"/>
      <c r="EHP3" s="305"/>
      <c r="EHQ3" s="305"/>
      <c r="EHR3" s="305"/>
      <c r="EHS3" s="305"/>
      <c r="EHT3" s="305"/>
      <c r="EHU3" s="305"/>
      <c r="EHV3" s="305"/>
      <c r="EHW3" s="305"/>
      <c r="EHX3" s="305"/>
      <c r="EHY3" s="305"/>
      <c r="EHZ3" s="305"/>
      <c r="EIA3" s="305"/>
      <c r="EIB3" s="305"/>
      <c r="EIC3" s="305"/>
      <c r="EID3" s="305"/>
      <c r="EIE3" s="305"/>
      <c r="EIF3" s="305"/>
      <c r="EIG3" s="305"/>
      <c r="EIH3" s="305"/>
      <c r="EII3" s="305"/>
      <c r="EIJ3" s="305"/>
      <c r="EIK3" s="305"/>
      <c r="EIL3" s="305"/>
      <c r="EIM3" s="305"/>
      <c r="EIN3" s="305"/>
      <c r="EIO3" s="305"/>
      <c r="EIP3" s="305"/>
      <c r="EIQ3" s="305"/>
      <c r="EIR3" s="305"/>
      <c r="EIS3" s="305"/>
      <c r="EIT3" s="305"/>
      <c r="EIU3" s="305"/>
      <c r="EIV3" s="305"/>
      <c r="EIW3" s="305"/>
      <c r="EIX3" s="305"/>
      <c r="EIY3" s="305"/>
      <c r="EIZ3" s="305"/>
      <c r="EJA3" s="305"/>
      <c r="EJB3" s="305"/>
      <c r="EJC3" s="305"/>
      <c r="EJD3" s="305"/>
      <c r="EJE3" s="305"/>
      <c r="EJF3" s="305"/>
      <c r="EJG3" s="305"/>
      <c r="EJH3" s="305"/>
      <c r="EJI3" s="305"/>
      <c r="EJJ3" s="305"/>
      <c r="EJK3" s="305"/>
      <c r="EJL3" s="305"/>
      <c r="EJM3" s="305"/>
      <c r="EJN3" s="305"/>
      <c r="EJO3" s="305"/>
      <c r="EJP3" s="305"/>
      <c r="EJQ3" s="305"/>
      <c r="EJR3" s="305"/>
      <c r="EJS3" s="305"/>
      <c r="EJT3" s="305"/>
      <c r="EJU3" s="305"/>
      <c r="EJV3" s="305"/>
      <c r="EJW3" s="305"/>
      <c r="EJX3" s="305"/>
      <c r="EJY3" s="305"/>
      <c r="EJZ3" s="305"/>
      <c r="EKA3" s="305"/>
      <c r="EKB3" s="305"/>
      <c r="EKC3" s="305"/>
      <c r="EKD3" s="305"/>
      <c r="EKE3" s="305"/>
      <c r="EKF3" s="305"/>
      <c r="EKG3" s="305"/>
      <c r="EKH3" s="305"/>
      <c r="EKI3" s="305"/>
      <c r="EKJ3" s="305"/>
      <c r="EKK3" s="305"/>
      <c r="EKL3" s="305"/>
      <c r="EKM3" s="305"/>
      <c r="EKN3" s="305"/>
      <c r="EKO3" s="305"/>
      <c r="EKP3" s="305"/>
      <c r="EKQ3" s="305"/>
      <c r="EKR3" s="305"/>
      <c r="EKS3" s="305"/>
      <c r="EKT3" s="305"/>
      <c r="EKU3" s="305"/>
      <c r="EKV3" s="305"/>
      <c r="EKW3" s="305"/>
      <c r="EKX3" s="305"/>
      <c r="EKY3" s="305"/>
      <c r="EKZ3" s="305"/>
      <c r="ELA3" s="305"/>
      <c r="ELB3" s="305"/>
      <c r="ELC3" s="305"/>
      <c r="ELD3" s="305"/>
      <c r="ELE3" s="305"/>
      <c r="ELF3" s="305"/>
      <c r="ELG3" s="305"/>
      <c r="ELH3" s="305"/>
      <c r="ELI3" s="305"/>
      <c r="ELJ3" s="305"/>
      <c r="ELK3" s="305"/>
      <c r="ELL3" s="305"/>
      <c r="ELM3" s="305"/>
      <c r="ELN3" s="305"/>
      <c r="ELO3" s="305"/>
      <c r="ELP3" s="305"/>
      <c r="ELQ3" s="305"/>
      <c r="ELR3" s="305"/>
      <c r="ELS3" s="305"/>
      <c r="ELT3" s="305"/>
      <c r="ELU3" s="305"/>
      <c r="ELV3" s="305"/>
      <c r="ELW3" s="305"/>
      <c r="ELX3" s="305"/>
      <c r="ELY3" s="305"/>
      <c r="ELZ3" s="305"/>
      <c r="EMA3" s="305"/>
      <c r="EMB3" s="305"/>
      <c r="EMC3" s="305"/>
      <c r="EMD3" s="305"/>
      <c r="EME3" s="305"/>
      <c r="EMF3" s="305"/>
      <c r="EMG3" s="305"/>
      <c r="EMH3" s="305"/>
      <c r="EMI3" s="305"/>
      <c r="EMJ3" s="305"/>
      <c r="EMK3" s="305"/>
      <c r="EML3" s="305"/>
      <c r="EMM3" s="305"/>
      <c r="EMN3" s="305"/>
      <c r="EMO3" s="305"/>
      <c r="EMP3" s="305"/>
      <c r="EMQ3" s="305"/>
      <c r="EMR3" s="305"/>
      <c r="EMS3" s="305"/>
      <c r="EMT3" s="305"/>
      <c r="EMU3" s="305"/>
      <c r="EMV3" s="305"/>
      <c r="EMW3" s="305"/>
      <c r="EMX3" s="305"/>
      <c r="EMY3" s="305"/>
      <c r="EMZ3" s="305"/>
      <c r="ENA3" s="305"/>
      <c r="ENB3" s="305"/>
      <c r="ENC3" s="305"/>
      <c r="END3" s="305"/>
      <c r="ENE3" s="305"/>
      <c r="ENF3" s="305"/>
      <c r="ENG3" s="305"/>
      <c r="ENH3" s="305"/>
      <c r="ENI3" s="305"/>
      <c r="ENJ3" s="305"/>
      <c r="ENK3" s="305"/>
      <c r="ENL3" s="305"/>
      <c r="ENM3" s="305"/>
      <c r="ENN3" s="305"/>
      <c r="ENO3" s="305"/>
      <c r="ENP3" s="305"/>
      <c r="ENQ3" s="305"/>
      <c r="ENR3" s="305"/>
      <c r="ENS3" s="305"/>
      <c r="ENT3" s="305"/>
      <c r="ENU3" s="305"/>
      <c r="ENV3" s="305"/>
      <c r="ENW3" s="305"/>
      <c r="ENX3" s="305"/>
      <c r="ENY3" s="305"/>
      <c r="ENZ3" s="305"/>
      <c r="EOA3" s="305"/>
      <c r="EOB3" s="305"/>
      <c r="EOC3" s="305"/>
      <c r="EOD3" s="305"/>
      <c r="EOE3" s="305"/>
      <c r="EOF3" s="305"/>
      <c r="EOG3" s="305"/>
      <c r="EOH3" s="305"/>
      <c r="EOI3" s="305"/>
      <c r="EOJ3" s="305"/>
      <c r="EOK3" s="305"/>
      <c r="EOL3" s="305"/>
      <c r="EOM3" s="305"/>
      <c r="EON3" s="305"/>
      <c r="EOO3" s="305"/>
      <c r="EOP3" s="305"/>
      <c r="EOQ3" s="305"/>
      <c r="EOR3" s="305"/>
      <c r="EOS3" s="305"/>
      <c r="EOT3" s="305"/>
      <c r="EOU3" s="305"/>
      <c r="EOV3" s="305"/>
      <c r="EOW3" s="305"/>
      <c r="EOX3" s="305"/>
      <c r="EOY3" s="305"/>
      <c r="EOZ3" s="305"/>
      <c r="EPA3" s="305"/>
      <c r="EPB3" s="305"/>
      <c r="EPC3" s="305"/>
      <c r="EPD3" s="305"/>
      <c r="EPE3" s="305"/>
      <c r="EPF3" s="305"/>
      <c r="EPG3" s="305"/>
      <c r="EPH3" s="305"/>
      <c r="EPI3" s="305"/>
      <c r="EPJ3" s="305"/>
      <c r="EPK3" s="305"/>
      <c r="EPL3" s="305"/>
      <c r="EPM3" s="305"/>
      <c r="EPN3" s="305"/>
      <c r="EPO3" s="305"/>
      <c r="EPP3" s="305"/>
      <c r="EPQ3" s="305"/>
      <c r="EPR3" s="305"/>
      <c r="EPS3" s="305"/>
      <c r="EPT3" s="305"/>
      <c r="EPU3" s="305"/>
      <c r="EPV3" s="305"/>
      <c r="EPW3" s="305"/>
      <c r="EPX3" s="305"/>
      <c r="EPY3" s="305"/>
      <c r="EPZ3" s="305"/>
      <c r="EQA3" s="305"/>
      <c r="EQB3" s="305"/>
      <c r="EQC3" s="305"/>
      <c r="EQD3" s="305"/>
      <c r="EQE3" s="305"/>
      <c r="EQF3" s="305"/>
      <c r="EQG3" s="305"/>
      <c r="EQH3" s="305"/>
      <c r="EQI3" s="305"/>
      <c r="EQJ3" s="305"/>
      <c r="EQK3" s="305"/>
      <c r="EQL3" s="305"/>
      <c r="EQM3" s="305"/>
      <c r="EQN3" s="305"/>
      <c r="EQO3" s="305"/>
      <c r="EQP3" s="305"/>
      <c r="EQQ3" s="305"/>
      <c r="EQR3" s="305"/>
      <c r="EQS3" s="305"/>
      <c r="EQT3" s="305"/>
      <c r="EQU3" s="305"/>
      <c r="EQV3" s="305"/>
      <c r="EQW3" s="305"/>
      <c r="EQX3" s="305"/>
      <c r="EQY3" s="305"/>
      <c r="EQZ3" s="305"/>
      <c r="ERA3" s="305"/>
      <c r="ERB3" s="305"/>
      <c r="ERC3" s="305"/>
      <c r="ERD3" s="305"/>
      <c r="ERE3" s="305"/>
      <c r="ERF3" s="305"/>
      <c r="ERG3" s="305"/>
      <c r="ERH3" s="305"/>
      <c r="ERI3" s="305"/>
      <c r="ERJ3" s="305"/>
      <c r="ERK3" s="305"/>
      <c r="ERL3" s="305"/>
      <c r="ERM3" s="305"/>
      <c r="ERN3" s="305"/>
      <c r="ERO3" s="305"/>
      <c r="ERP3" s="305"/>
      <c r="ERQ3" s="305"/>
      <c r="ERR3" s="305"/>
      <c r="ERS3" s="305"/>
      <c r="ERT3" s="305"/>
      <c r="ERU3" s="305"/>
      <c r="ERV3" s="305"/>
      <c r="ERW3" s="305"/>
      <c r="ERX3" s="305"/>
      <c r="ERY3" s="305"/>
      <c r="ERZ3" s="305"/>
      <c r="ESA3" s="305"/>
      <c r="ESB3" s="305"/>
      <c r="ESC3" s="305"/>
      <c r="ESD3" s="305"/>
      <c r="ESE3" s="305"/>
      <c r="ESF3" s="305"/>
      <c r="ESG3" s="305"/>
      <c r="ESH3" s="305"/>
      <c r="ESI3" s="305"/>
      <c r="ESJ3" s="305"/>
      <c r="ESK3" s="305"/>
      <c r="ESL3" s="305"/>
      <c r="ESM3" s="305"/>
      <c r="ESN3" s="305"/>
      <c r="ESO3" s="305"/>
      <c r="ESP3" s="305"/>
      <c r="ESQ3" s="305"/>
      <c r="ESR3" s="305"/>
      <c r="ESS3" s="305"/>
      <c r="EST3" s="305"/>
      <c r="ESU3" s="305"/>
      <c r="ESV3" s="305"/>
      <c r="ESW3" s="305"/>
      <c r="ESX3" s="305"/>
      <c r="ESY3" s="305"/>
      <c r="ESZ3" s="305"/>
      <c r="ETA3" s="305"/>
      <c r="ETB3" s="305"/>
      <c r="ETC3" s="305"/>
      <c r="ETD3" s="305"/>
      <c r="ETE3" s="305"/>
      <c r="ETF3" s="305"/>
      <c r="ETG3" s="305"/>
      <c r="ETH3" s="305"/>
      <c r="ETI3" s="305"/>
      <c r="ETJ3" s="305"/>
      <c r="ETK3" s="305"/>
      <c r="ETL3" s="305"/>
      <c r="ETM3" s="305"/>
      <c r="ETN3" s="305"/>
      <c r="ETO3" s="305"/>
      <c r="ETP3" s="305"/>
      <c r="ETQ3" s="305"/>
      <c r="ETR3" s="305"/>
      <c r="ETS3" s="305"/>
      <c r="ETT3" s="305"/>
      <c r="ETU3" s="305"/>
      <c r="ETV3" s="305"/>
      <c r="ETW3" s="305"/>
      <c r="ETX3" s="305"/>
      <c r="ETY3" s="305"/>
      <c r="ETZ3" s="305"/>
      <c r="EUA3" s="305"/>
      <c r="EUB3" s="305"/>
      <c r="EUC3" s="305"/>
      <c r="EUD3" s="305"/>
      <c r="EUE3" s="305"/>
      <c r="EUF3" s="305"/>
      <c r="EUG3" s="305"/>
      <c r="EUH3" s="305"/>
      <c r="EUI3" s="305"/>
      <c r="EUJ3" s="305"/>
      <c r="EUK3" s="305"/>
      <c r="EUL3" s="305"/>
      <c r="EUM3" s="305"/>
      <c r="EUN3" s="305"/>
      <c r="EUO3" s="305"/>
      <c r="EUP3" s="305"/>
      <c r="EUQ3" s="305"/>
      <c r="EUR3" s="305"/>
      <c r="EUS3" s="305"/>
      <c r="EUT3" s="305"/>
      <c r="EUU3" s="305"/>
      <c r="EUV3" s="305"/>
      <c r="EUW3" s="305"/>
      <c r="EUX3" s="305"/>
      <c r="EUY3" s="305"/>
      <c r="EUZ3" s="305"/>
      <c r="EVA3" s="305"/>
      <c r="EVB3" s="305"/>
      <c r="EVC3" s="305"/>
      <c r="EVD3" s="305"/>
      <c r="EVE3" s="305"/>
      <c r="EVF3" s="305"/>
      <c r="EVG3" s="305"/>
      <c r="EVH3" s="305"/>
      <c r="EVI3" s="305"/>
      <c r="EVJ3" s="305"/>
      <c r="EVK3" s="305"/>
      <c r="EVL3" s="305"/>
      <c r="EVM3" s="305"/>
      <c r="EVN3" s="305"/>
      <c r="EVO3" s="305"/>
      <c r="EVP3" s="305"/>
      <c r="EVQ3" s="305"/>
      <c r="EVR3" s="305"/>
      <c r="EVS3" s="305"/>
      <c r="EVT3" s="305"/>
      <c r="EVU3" s="305"/>
      <c r="EVV3" s="305"/>
      <c r="EVW3" s="305"/>
      <c r="EVX3" s="305"/>
      <c r="EVY3" s="305"/>
      <c r="EVZ3" s="305"/>
      <c r="EWA3" s="305"/>
      <c r="EWB3" s="305"/>
      <c r="EWC3" s="305"/>
      <c r="EWD3" s="305"/>
      <c r="EWE3" s="305"/>
      <c r="EWF3" s="305"/>
      <c r="EWG3" s="305"/>
      <c r="EWH3" s="305"/>
      <c r="EWI3" s="305"/>
      <c r="EWJ3" s="305"/>
      <c r="EWK3" s="305"/>
      <c r="EWL3" s="305"/>
      <c r="EWM3" s="305"/>
      <c r="EWN3" s="305"/>
      <c r="EWO3" s="305"/>
      <c r="EWP3" s="305"/>
      <c r="EWQ3" s="305"/>
      <c r="EWR3" s="305"/>
      <c r="EWS3" s="305"/>
      <c r="EWT3" s="305"/>
      <c r="EWU3" s="305"/>
      <c r="EWV3" s="305"/>
      <c r="EWW3" s="305"/>
      <c r="EWX3" s="305"/>
      <c r="EWY3" s="305"/>
      <c r="EWZ3" s="305"/>
      <c r="EXA3" s="305"/>
      <c r="EXB3" s="305"/>
      <c r="EXC3" s="305"/>
      <c r="EXD3" s="305"/>
      <c r="EXE3" s="305"/>
      <c r="EXF3" s="305"/>
      <c r="EXG3" s="305"/>
      <c r="EXH3" s="305"/>
      <c r="EXI3" s="305"/>
      <c r="EXJ3" s="305"/>
      <c r="EXK3" s="305"/>
      <c r="EXL3" s="305"/>
      <c r="EXM3" s="305"/>
      <c r="EXN3" s="305"/>
      <c r="EXO3" s="305"/>
      <c r="EXP3" s="305"/>
      <c r="EXQ3" s="305"/>
      <c r="EXR3" s="305"/>
      <c r="EXS3" s="305"/>
      <c r="EXT3" s="305"/>
      <c r="EXU3" s="305"/>
      <c r="EXV3" s="305"/>
      <c r="EXW3" s="305"/>
      <c r="EXX3" s="305"/>
      <c r="EXY3" s="305"/>
      <c r="EXZ3" s="305"/>
      <c r="EYA3" s="305"/>
      <c r="EYB3" s="305"/>
      <c r="EYC3" s="305"/>
      <c r="EYD3" s="305"/>
      <c r="EYE3" s="305"/>
      <c r="EYF3" s="305"/>
      <c r="EYG3" s="305"/>
      <c r="EYH3" s="305"/>
      <c r="EYI3" s="305"/>
      <c r="EYJ3" s="305"/>
      <c r="EYK3" s="305"/>
      <c r="EYL3" s="305"/>
      <c r="EYM3" s="305"/>
      <c r="EYN3" s="305"/>
      <c r="EYO3" s="305"/>
      <c r="EYP3" s="305"/>
      <c r="EYQ3" s="305"/>
      <c r="EYR3" s="305"/>
      <c r="EYS3" s="305"/>
      <c r="EYT3" s="305"/>
      <c r="EYU3" s="305"/>
      <c r="EYV3" s="305"/>
      <c r="EYW3" s="305"/>
      <c r="EYX3" s="305"/>
      <c r="EYY3" s="305"/>
      <c r="EYZ3" s="305"/>
      <c r="EZA3" s="305"/>
      <c r="EZB3" s="305"/>
      <c r="EZC3" s="305"/>
      <c r="EZD3" s="305"/>
      <c r="EZE3" s="305"/>
      <c r="EZF3" s="305"/>
      <c r="EZG3" s="305"/>
      <c r="EZH3" s="305"/>
      <c r="EZI3" s="305"/>
      <c r="EZJ3" s="305"/>
      <c r="EZK3" s="305"/>
      <c r="EZL3" s="305"/>
      <c r="EZM3" s="305"/>
      <c r="EZN3" s="305"/>
      <c r="EZO3" s="305"/>
      <c r="EZP3" s="305"/>
      <c r="EZQ3" s="305"/>
      <c r="EZR3" s="305"/>
      <c r="EZS3" s="305"/>
      <c r="EZT3" s="305"/>
      <c r="EZU3" s="305"/>
      <c r="EZV3" s="305"/>
      <c r="EZW3" s="305"/>
      <c r="EZX3" s="305"/>
      <c r="EZY3" s="305"/>
      <c r="EZZ3" s="305"/>
      <c r="FAA3" s="305"/>
      <c r="FAB3" s="305"/>
      <c r="FAC3" s="305"/>
      <c r="FAD3" s="305"/>
      <c r="FAE3" s="305"/>
      <c r="FAF3" s="305"/>
      <c r="FAG3" s="305"/>
      <c r="FAH3" s="305"/>
      <c r="FAI3" s="305"/>
      <c r="FAJ3" s="305"/>
      <c r="FAK3" s="305"/>
      <c r="FAL3" s="305"/>
      <c r="FAM3" s="305"/>
      <c r="FAN3" s="305"/>
      <c r="FAO3" s="305"/>
      <c r="FAP3" s="305"/>
      <c r="FAQ3" s="305"/>
      <c r="FAR3" s="305"/>
      <c r="FAS3" s="305"/>
      <c r="FAT3" s="305"/>
      <c r="FAU3" s="305"/>
      <c r="FAV3" s="305"/>
      <c r="FAW3" s="305"/>
      <c r="FAX3" s="305"/>
      <c r="FAY3" s="305"/>
      <c r="FAZ3" s="305"/>
      <c r="FBA3" s="305"/>
      <c r="FBB3" s="305"/>
      <c r="FBC3" s="305"/>
      <c r="FBD3" s="305"/>
      <c r="FBE3" s="305"/>
      <c r="FBF3" s="305"/>
      <c r="FBG3" s="305"/>
      <c r="FBH3" s="305"/>
      <c r="FBI3" s="305"/>
      <c r="FBJ3" s="305"/>
      <c r="FBK3" s="305"/>
      <c r="FBL3" s="305"/>
      <c r="FBM3" s="305"/>
      <c r="FBN3" s="305"/>
      <c r="FBO3" s="305"/>
      <c r="FBP3" s="305"/>
      <c r="FBQ3" s="305"/>
      <c r="FBR3" s="305"/>
      <c r="FBS3" s="305"/>
      <c r="FBT3" s="305"/>
      <c r="FBU3" s="305"/>
      <c r="FBV3" s="305"/>
      <c r="FBW3" s="305"/>
      <c r="FBX3" s="305"/>
      <c r="FBY3" s="305"/>
      <c r="FBZ3" s="305"/>
      <c r="FCA3" s="305"/>
      <c r="FCB3" s="305"/>
      <c r="FCC3" s="305"/>
      <c r="FCD3" s="305"/>
      <c r="FCE3" s="305"/>
      <c r="FCF3" s="305"/>
      <c r="FCG3" s="305"/>
      <c r="FCH3" s="305"/>
      <c r="FCI3" s="305"/>
      <c r="FCJ3" s="305"/>
      <c r="FCK3" s="305"/>
      <c r="FCL3" s="305"/>
      <c r="FCM3" s="305"/>
      <c r="FCN3" s="305"/>
      <c r="FCO3" s="305"/>
      <c r="FCP3" s="305"/>
      <c r="FCQ3" s="305"/>
      <c r="FCR3" s="305"/>
      <c r="FCS3" s="305"/>
      <c r="FCT3" s="305"/>
      <c r="FCU3" s="305"/>
      <c r="FCV3" s="305"/>
      <c r="FCW3" s="305"/>
      <c r="FCX3" s="305"/>
      <c r="FCY3" s="305"/>
      <c r="FCZ3" s="305"/>
      <c r="FDA3" s="305"/>
      <c r="FDB3" s="305"/>
      <c r="FDC3" s="305"/>
      <c r="FDD3" s="305"/>
      <c r="FDE3" s="305"/>
      <c r="FDF3" s="305"/>
      <c r="FDG3" s="305"/>
      <c r="FDH3" s="305"/>
      <c r="FDI3" s="305"/>
      <c r="FDJ3" s="305"/>
      <c r="FDK3" s="305"/>
      <c r="FDL3" s="305"/>
      <c r="FDM3" s="305"/>
      <c r="FDN3" s="305"/>
      <c r="FDO3" s="305"/>
      <c r="FDP3" s="305"/>
      <c r="FDQ3" s="305"/>
      <c r="FDR3" s="305"/>
      <c r="FDS3" s="305"/>
      <c r="FDT3" s="305"/>
      <c r="FDU3" s="305"/>
      <c r="FDV3" s="305"/>
      <c r="FDW3" s="305"/>
      <c r="FDX3" s="305"/>
      <c r="FDY3" s="305"/>
      <c r="FDZ3" s="305"/>
      <c r="FEA3" s="305"/>
      <c r="FEB3" s="305"/>
      <c r="FEC3" s="305"/>
      <c r="FED3" s="305"/>
      <c r="FEE3" s="305"/>
      <c r="FEF3" s="305"/>
      <c r="FEG3" s="305"/>
      <c r="FEH3" s="305"/>
      <c r="FEI3" s="305"/>
      <c r="FEJ3" s="305"/>
      <c r="FEK3" s="305"/>
      <c r="FEL3" s="305"/>
      <c r="FEM3" s="305"/>
      <c r="FEN3" s="305"/>
      <c r="FEO3" s="305"/>
      <c r="FEP3" s="305"/>
      <c r="FEQ3" s="305"/>
      <c r="FER3" s="305"/>
      <c r="FES3" s="305"/>
      <c r="FET3" s="305"/>
      <c r="FEU3" s="305"/>
      <c r="FEV3" s="305"/>
      <c r="FEW3" s="305"/>
      <c r="FEX3" s="305"/>
      <c r="FEY3" s="305"/>
      <c r="FEZ3" s="305"/>
      <c r="FFA3" s="305"/>
      <c r="FFB3" s="305"/>
      <c r="FFC3" s="305"/>
      <c r="FFD3" s="305"/>
      <c r="FFE3" s="305"/>
      <c r="FFF3" s="305"/>
      <c r="FFG3" s="305"/>
      <c r="FFH3" s="305"/>
      <c r="FFI3" s="305"/>
      <c r="FFJ3" s="305"/>
      <c r="FFK3" s="305"/>
      <c r="FFL3" s="305"/>
      <c r="FFM3" s="305"/>
      <c r="FFN3" s="305"/>
      <c r="FFO3" s="305"/>
      <c r="FFP3" s="305"/>
      <c r="FFQ3" s="305"/>
      <c r="FFR3" s="305"/>
      <c r="FFS3" s="305"/>
      <c r="FFT3" s="305"/>
      <c r="FFU3" s="305"/>
      <c r="FFV3" s="305"/>
      <c r="FFW3" s="305"/>
      <c r="FFX3" s="305"/>
      <c r="FFY3" s="305"/>
      <c r="FFZ3" s="305"/>
      <c r="FGA3" s="305"/>
      <c r="FGB3" s="305"/>
      <c r="FGC3" s="305"/>
      <c r="FGD3" s="305"/>
      <c r="FGE3" s="305"/>
      <c r="FGF3" s="305"/>
      <c r="FGG3" s="305"/>
      <c r="FGH3" s="305"/>
      <c r="FGI3" s="305"/>
      <c r="FGJ3" s="305"/>
      <c r="FGK3" s="305"/>
      <c r="FGL3" s="305"/>
      <c r="FGM3" s="305"/>
      <c r="FGN3" s="305"/>
      <c r="FGO3" s="305"/>
      <c r="FGP3" s="305"/>
      <c r="FGQ3" s="305"/>
      <c r="FGR3" s="305"/>
      <c r="FGS3" s="305"/>
      <c r="FGT3" s="305"/>
      <c r="FGU3" s="305"/>
      <c r="FGV3" s="305"/>
      <c r="FGW3" s="305"/>
      <c r="FGX3" s="305"/>
      <c r="FGY3" s="305"/>
      <c r="FGZ3" s="305"/>
      <c r="FHA3" s="305"/>
      <c r="FHB3" s="305"/>
      <c r="FHC3" s="305"/>
      <c r="FHD3" s="305"/>
      <c r="FHE3" s="305"/>
      <c r="FHF3" s="305"/>
      <c r="FHG3" s="305"/>
      <c r="FHH3" s="305"/>
      <c r="FHI3" s="305"/>
      <c r="FHJ3" s="305"/>
      <c r="FHK3" s="305"/>
      <c r="FHL3" s="305"/>
      <c r="FHM3" s="305"/>
      <c r="FHN3" s="305"/>
      <c r="FHO3" s="305"/>
      <c r="FHP3" s="305"/>
      <c r="FHQ3" s="305"/>
      <c r="FHR3" s="305"/>
      <c r="FHS3" s="305"/>
      <c r="FHT3" s="305"/>
      <c r="FHU3" s="305"/>
      <c r="FHV3" s="305"/>
      <c r="FHW3" s="305"/>
      <c r="FHX3" s="305"/>
      <c r="FHY3" s="305"/>
      <c r="FHZ3" s="305"/>
      <c r="FIA3" s="305"/>
      <c r="FIB3" s="305"/>
      <c r="FIC3" s="305"/>
      <c r="FID3" s="305"/>
      <c r="FIE3" s="305"/>
      <c r="FIF3" s="305"/>
      <c r="FIG3" s="305"/>
      <c r="FIH3" s="305"/>
      <c r="FII3" s="305"/>
      <c r="FIJ3" s="305"/>
      <c r="FIK3" s="305"/>
      <c r="FIL3" s="305"/>
      <c r="FIM3" s="305"/>
      <c r="FIN3" s="305"/>
      <c r="FIO3" s="305"/>
      <c r="FIP3" s="305"/>
      <c r="FIQ3" s="305"/>
      <c r="FIR3" s="305"/>
      <c r="FIS3" s="305"/>
      <c r="FIT3" s="305"/>
      <c r="FIU3" s="305"/>
      <c r="FIV3" s="305"/>
      <c r="FIW3" s="305"/>
      <c r="FIX3" s="305"/>
      <c r="FIY3" s="305"/>
      <c r="FIZ3" s="305"/>
      <c r="FJA3" s="305"/>
      <c r="FJB3" s="305"/>
      <c r="FJC3" s="305"/>
      <c r="FJD3" s="305"/>
      <c r="FJE3" s="305"/>
      <c r="FJF3" s="305"/>
      <c r="FJG3" s="305"/>
      <c r="FJH3" s="305"/>
      <c r="FJI3" s="305"/>
      <c r="FJJ3" s="305"/>
      <c r="FJK3" s="305"/>
      <c r="FJL3" s="305"/>
      <c r="FJM3" s="305"/>
      <c r="FJN3" s="305"/>
      <c r="FJO3" s="305"/>
      <c r="FJP3" s="305"/>
      <c r="FJQ3" s="305"/>
      <c r="FJR3" s="305"/>
      <c r="FJS3" s="305"/>
      <c r="FJT3" s="305"/>
      <c r="FJU3" s="305"/>
      <c r="FJV3" s="305"/>
      <c r="FJW3" s="305"/>
      <c r="FJX3" s="305"/>
      <c r="FJY3" s="305"/>
      <c r="FJZ3" s="305"/>
      <c r="FKA3" s="305"/>
      <c r="FKB3" s="305"/>
      <c r="FKC3" s="305"/>
      <c r="FKD3" s="305"/>
      <c r="FKE3" s="305"/>
      <c r="FKF3" s="305"/>
      <c r="FKG3" s="305"/>
      <c r="FKH3" s="305"/>
      <c r="FKI3" s="305"/>
      <c r="FKJ3" s="305"/>
      <c r="FKK3" s="305"/>
      <c r="FKL3" s="305"/>
      <c r="FKM3" s="305"/>
      <c r="FKN3" s="305"/>
      <c r="FKO3" s="305"/>
      <c r="FKP3" s="305"/>
      <c r="FKQ3" s="305"/>
      <c r="FKR3" s="305"/>
      <c r="FKS3" s="305"/>
      <c r="FKT3" s="305"/>
      <c r="FKU3" s="305"/>
      <c r="FKV3" s="305"/>
      <c r="FKW3" s="305"/>
      <c r="FKX3" s="305"/>
      <c r="FKY3" s="305"/>
      <c r="FKZ3" s="305"/>
      <c r="FLA3" s="305"/>
      <c r="FLB3" s="305"/>
      <c r="FLC3" s="305"/>
      <c r="FLD3" s="305"/>
      <c r="FLE3" s="305"/>
      <c r="FLF3" s="305"/>
      <c r="FLG3" s="305"/>
      <c r="FLH3" s="305"/>
      <c r="FLI3" s="305"/>
      <c r="FLJ3" s="305"/>
      <c r="FLK3" s="305"/>
      <c r="FLL3" s="305"/>
      <c r="FLM3" s="305"/>
      <c r="FLN3" s="305"/>
      <c r="FLO3" s="305"/>
      <c r="FLP3" s="305"/>
      <c r="FLQ3" s="305"/>
      <c r="FLR3" s="305"/>
      <c r="FLS3" s="305"/>
      <c r="FLT3" s="305"/>
      <c r="FLU3" s="305"/>
      <c r="FLV3" s="305"/>
      <c r="FLW3" s="305"/>
      <c r="FLX3" s="305"/>
      <c r="FLY3" s="305"/>
      <c r="FLZ3" s="305"/>
      <c r="FMA3" s="305"/>
      <c r="FMB3" s="305"/>
      <c r="FMC3" s="305"/>
      <c r="FMD3" s="305"/>
      <c r="FME3" s="305"/>
      <c r="FMF3" s="305"/>
      <c r="FMG3" s="305"/>
      <c r="FMH3" s="305"/>
      <c r="FMI3" s="305"/>
      <c r="FMJ3" s="305"/>
      <c r="FMK3" s="305"/>
      <c r="FML3" s="305"/>
      <c r="FMM3" s="305"/>
      <c r="FMN3" s="305"/>
      <c r="FMO3" s="305"/>
      <c r="FMP3" s="305"/>
      <c r="FMQ3" s="305"/>
      <c r="FMR3" s="305"/>
      <c r="FMS3" s="305"/>
      <c r="FMT3" s="305"/>
      <c r="FMU3" s="305"/>
      <c r="FMV3" s="305"/>
      <c r="FMW3" s="305"/>
      <c r="FMX3" s="305"/>
      <c r="FMY3" s="305"/>
      <c r="FMZ3" s="305"/>
      <c r="FNA3" s="305"/>
      <c r="FNB3" s="305"/>
      <c r="FNC3" s="305"/>
      <c r="FND3" s="305"/>
      <c r="FNE3" s="305"/>
      <c r="FNF3" s="305"/>
      <c r="FNG3" s="305"/>
      <c r="FNH3" s="305"/>
      <c r="FNI3" s="305"/>
      <c r="FNJ3" s="305"/>
      <c r="FNK3" s="305"/>
      <c r="FNL3" s="305"/>
      <c r="FNM3" s="305"/>
      <c r="FNN3" s="305"/>
      <c r="FNO3" s="305"/>
      <c r="FNP3" s="305"/>
      <c r="FNQ3" s="305"/>
      <c r="FNR3" s="305"/>
      <c r="FNS3" s="305"/>
      <c r="FNT3" s="305"/>
      <c r="FNU3" s="305"/>
      <c r="FNV3" s="305"/>
      <c r="FNW3" s="305"/>
      <c r="FNX3" s="305"/>
      <c r="FNY3" s="305"/>
      <c r="FNZ3" s="305"/>
      <c r="FOA3" s="305"/>
      <c r="FOB3" s="305"/>
      <c r="FOC3" s="305"/>
      <c r="FOD3" s="305"/>
      <c r="FOE3" s="305"/>
      <c r="FOF3" s="305"/>
      <c r="FOG3" s="305"/>
      <c r="FOH3" s="305"/>
      <c r="FOI3" s="305"/>
      <c r="FOJ3" s="305"/>
      <c r="FOK3" s="305"/>
      <c r="FOL3" s="305"/>
      <c r="FOM3" s="305"/>
      <c r="FON3" s="305"/>
      <c r="FOO3" s="305"/>
      <c r="FOP3" s="305"/>
      <c r="FOQ3" s="305"/>
      <c r="FOR3" s="305"/>
      <c r="FOS3" s="305"/>
      <c r="FOT3" s="305"/>
      <c r="FOU3" s="305"/>
      <c r="FOV3" s="305"/>
      <c r="FOW3" s="305"/>
      <c r="FOX3" s="305"/>
      <c r="FOY3" s="305"/>
      <c r="FOZ3" s="305"/>
      <c r="FPA3" s="305"/>
      <c r="FPB3" s="305"/>
      <c r="FPC3" s="305"/>
      <c r="FPD3" s="305"/>
      <c r="FPE3" s="305"/>
      <c r="FPF3" s="305"/>
      <c r="FPG3" s="305"/>
      <c r="FPH3" s="305"/>
      <c r="FPI3" s="305"/>
      <c r="FPJ3" s="305"/>
      <c r="FPK3" s="305"/>
      <c r="FPL3" s="305"/>
      <c r="FPM3" s="305"/>
      <c r="FPN3" s="305"/>
      <c r="FPO3" s="305"/>
      <c r="FPP3" s="305"/>
      <c r="FPQ3" s="305"/>
      <c r="FPR3" s="305"/>
      <c r="FPS3" s="305"/>
      <c r="FPT3" s="305"/>
      <c r="FPU3" s="305"/>
      <c r="FPV3" s="305"/>
      <c r="FPW3" s="305"/>
      <c r="FPX3" s="305"/>
      <c r="FPY3" s="305"/>
      <c r="FPZ3" s="305"/>
      <c r="FQA3" s="305"/>
      <c r="FQB3" s="305"/>
      <c r="FQC3" s="305"/>
      <c r="FQD3" s="305"/>
      <c r="FQE3" s="305"/>
      <c r="FQF3" s="305"/>
      <c r="FQG3" s="305"/>
      <c r="FQH3" s="305"/>
      <c r="FQI3" s="305"/>
      <c r="FQJ3" s="305"/>
      <c r="FQK3" s="305"/>
      <c r="FQL3" s="305"/>
      <c r="FQM3" s="305"/>
      <c r="FQN3" s="305"/>
      <c r="FQO3" s="305"/>
      <c r="FQP3" s="305"/>
      <c r="FQQ3" s="305"/>
      <c r="FQR3" s="305"/>
      <c r="FQS3" s="305"/>
      <c r="FQT3" s="305"/>
      <c r="FQU3" s="305"/>
      <c r="FQV3" s="305"/>
      <c r="FQW3" s="305"/>
      <c r="FQX3" s="305"/>
      <c r="FQY3" s="305"/>
      <c r="FQZ3" s="305"/>
      <c r="FRA3" s="305"/>
      <c r="FRB3" s="305"/>
      <c r="FRC3" s="305"/>
      <c r="FRD3" s="305"/>
      <c r="FRE3" s="305"/>
      <c r="FRF3" s="305"/>
      <c r="FRG3" s="305"/>
      <c r="FRH3" s="305"/>
      <c r="FRI3" s="305"/>
      <c r="FRJ3" s="305"/>
      <c r="FRK3" s="305"/>
      <c r="FRL3" s="305"/>
      <c r="FRM3" s="305"/>
      <c r="FRN3" s="305"/>
      <c r="FRO3" s="305"/>
      <c r="FRP3" s="305"/>
      <c r="FRQ3" s="305"/>
      <c r="FRR3" s="305"/>
      <c r="FRS3" s="305"/>
      <c r="FRT3" s="305"/>
      <c r="FRU3" s="305"/>
      <c r="FRV3" s="305"/>
      <c r="FRW3" s="305"/>
      <c r="FRX3" s="305"/>
      <c r="FRY3" s="305"/>
      <c r="FRZ3" s="305"/>
      <c r="FSA3" s="305"/>
      <c r="FSB3" s="305"/>
      <c r="FSC3" s="305"/>
      <c r="FSD3" s="305"/>
      <c r="FSE3" s="305"/>
      <c r="FSF3" s="305"/>
      <c r="FSG3" s="305"/>
      <c r="FSH3" s="305"/>
      <c r="FSI3" s="305"/>
      <c r="FSJ3" s="305"/>
      <c r="FSK3" s="305"/>
      <c r="FSL3" s="305"/>
      <c r="FSM3" s="305"/>
      <c r="FSN3" s="305"/>
      <c r="FSO3" s="305"/>
      <c r="FSP3" s="305"/>
      <c r="FSQ3" s="305"/>
      <c r="FSR3" s="305"/>
      <c r="FSS3" s="305"/>
      <c r="FST3" s="305"/>
      <c r="FSU3" s="305"/>
      <c r="FSV3" s="305"/>
      <c r="FSW3" s="305"/>
      <c r="FSX3" s="305"/>
      <c r="FSY3" s="305"/>
      <c r="FSZ3" s="305"/>
      <c r="FTA3" s="305"/>
      <c r="FTB3" s="305"/>
      <c r="FTC3" s="305"/>
      <c r="FTD3" s="305"/>
      <c r="FTE3" s="305"/>
      <c r="FTF3" s="305"/>
      <c r="FTG3" s="305"/>
      <c r="FTH3" s="305"/>
      <c r="FTI3" s="305"/>
      <c r="FTJ3" s="305"/>
      <c r="FTK3" s="305"/>
      <c r="FTL3" s="305"/>
      <c r="FTM3" s="305"/>
      <c r="FTN3" s="305"/>
      <c r="FTO3" s="305"/>
      <c r="FTP3" s="305"/>
      <c r="FTQ3" s="305"/>
      <c r="FTR3" s="305"/>
      <c r="FTS3" s="305"/>
      <c r="FTT3" s="305"/>
      <c r="FTU3" s="305"/>
      <c r="FTV3" s="305"/>
      <c r="FTW3" s="305"/>
      <c r="FTX3" s="305"/>
      <c r="FTY3" s="305"/>
      <c r="FTZ3" s="305"/>
      <c r="FUA3" s="305"/>
      <c r="FUB3" s="305"/>
      <c r="FUC3" s="305"/>
      <c r="FUD3" s="305"/>
      <c r="FUE3" s="305"/>
      <c r="FUF3" s="305"/>
      <c r="FUG3" s="305"/>
      <c r="FUH3" s="305"/>
      <c r="FUI3" s="305"/>
      <c r="FUJ3" s="305"/>
      <c r="FUK3" s="305"/>
      <c r="FUL3" s="305"/>
      <c r="FUM3" s="305"/>
      <c r="FUN3" s="305"/>
      <c r="FUO3" s="305"/>
      <c r="FUP3" s="305"/>
      <c r="FUQ3" s="305"/>
      <c r="FUR3" s="305"/>
      <c r="FUS3" s="305"/>
      <c r="FUT3" s="305"/>
      <c r="FUU3" s="305"/>
      <c r="FUV3" s="305"/>
      <c r="FUW3" s="305"/>
      <c r="FUX3" s="305"/>
      <c r="FUY3" s="305"/>
      <c r="FUZ3" s="305"/>
      <c r="FVA3" s="305"/>
      <c r="FVB3" s="305"/>
      <c r="FVC3" s="305"/>
      <c r="FVD3" s="305"/>
      <c r="FVE3" s="305"/>
      <c r="FVF3" s="305"/>
      <c r="FVG3" s="305"/>
      <c r="FVH3" s="305"/>
      <c r="FVI3" s="305"/>
      <c r="FVJ3" s="305"/>
      <c r="FVK3" s="305"/>
      <c r="FVL3" s="305"/>
      <c r="FVM3" s="305"/>
      <c r="FVN3" s="305"/>
      <c r="FVO3" s="305"/>
      <c r="FVP3" s="305"/>
      <c r="FVQ3" s="305"/>
      <c r="FVR3" s="305"/>
      <c r="FVS3" s="305"/>
      <c r="FVT3" s="305"/>
      <c r="FVU3" s="305"/>
      <c r="FVV3" s="305"/>
      <c r="FVW3" s="305"/>
      <c r="FVX3" s="305"/>
      <c r="FVY3" s="305"/>
      <c r="FVZ3" s="305"/>
      <c r="FWA3" s="305"/>
      <c r="FWB3" s="305"/>
      <c r="FWC3" s="305"/>
      <c r="FWD3" s="305"/>
      <c r="FWE3" s="305"/>
      <c r="FWF3" s="305"/>
      <c r="FWG3" s="305"/>
      <c r="FWH3" s="305"/>
      <c r="FWI3" s="305"/>
      <c r="FWJ3" s="305"/>
      <c r="FWK3" s="305"/>
      <c r="FWL3" s="305"/>
      <c r="FWM3" s="305"/>
      <c r="FWN3" s="305"/>
      <c r="FWO3" s="305"/>
      <c r="FWP3" s="305"/>
      <c r="FWQ3" s="305"/>
      <c r="FWR3" s="305"/>
      <c r="FWS3" s="305"/>
      <c r="FWT3" s="305"/>
      <c r="FWU3" s="305"/>
      <c r="FWV3" s="305"/>
      <c r="FWW3" s="305"/>
      <c r="FWX3" s="305"/>
      <c r="FWY3" s="305"/>
      <c r="FWZ3" s="305"/>
      <c r="FXA3" s="305"/>
      <c r="FXB3" s="305"/>
      <c r="FXC3" s="305"/>
      <c r="FXD3" s="305"/>
      <c r="FXE3" s="305"/>
      <c r="FXF3" s="305"/>
      <c r="FXG3" s="305"/>
      <c r="FXH3" s="305"/>
      <c r="FXI3" s="305"/>
      <c r="FXJ3" s="305"/>
      <c r="FXK3" s="305"/>
      <c r="FXL3" s="305"/>
      <c r="FXM3" s="305"/>
      <c r="FXN3" s="305"/>
      <c r="FXO3" s="305"/>
      <c r="FXP3" s="305"/>
      <c r="FXQ3" s="305"/>
      <c r="FXR3" s="305"/>
      <c r="FXS3" s="305"/>
      <c r="FXT3" s="305"/>
      <c r="FXU3" s="305"/>
      <c r="FXV3" s="305"/>
      <c r="FXW3" s="305"/>
      <c r="FXX3" s="305"/>
      <c r="FXY3" s="305"/>
      <c r="FXZ3" s="305"/>
      <c r="FYA3" s="305"/>
      <c r="FYB3" s="305"/>
      <c r="FYC3" s="305"/>
      <c r="FYD3" s="305"/>
      <c r="FYE3" s="305"/>
      <c r="FYF3" s="305"/>
      <c r="FYG3" s="305"/>
      <c r="FYH3" s="305"/>
      <c r="FYI3" s="305"/>
      <c r="FYJ3" s="305"/>
      <c r="FYK3" s="305"/>
      <c r="FYL3" s="305"/>
      <c r="FYM3" s="305"/>
      <c r="FYN3" s="305"/>
      <c r="FYO3" s="305"/>
      <c r="FYP3" s="305"/>
      <c r="FYQ3" s="305"/>
      <c r="FYR3" s="305"/>
      <c r="FYS3" s="305"/>
      <c r="FYT3" s="305"/>
      <c r="FYU3" s="305"/>
      <c r="FYV3" s="305"/>
      <c r="FYW3" s="305"/>
      <c r="FYX3" s="305"/>
      <c r="FYY3" s="305"/>
      <c r="FYZ3" s="305"/>
      <c r="FZA3" s="305"/>
      <c r="FZB3" s="305"/>
      <c r="FZC3" s="305"/>
      <c r="FZD3" s="305"/>
      <c r="FZE3" s="305"/>
      <c r="FZF3" s="305"/>
      <c r="FZG3" s="305"/>
      <c r="FZH3" s="305"/>
      <c r="FZI3" s="305"/>
      <c r="FZJ3" s="305"/>
      <c r="FZK3" s="305"/>
      <c r="FZL3" s="305"/>
      <c r="FZM3" s="305"/>
      <c r="FZN3" s="305"/>
      <c r="FZO3" s="305"/>
      <c r="FZP3" s="305"/>
      <c r="FZQ3" s="305"/>
      <c r="FZR3" s="305"/>
      <c r="FZS3" s="305"/>
      <c r="FZT3" s="305"/>
      <c r="FZU3" s="305"/>
      <c r="FZV3" s="305"/>
      <c r="FZW3" s="305"/>
      <c r="FZX3" s="305"/>
      <c r="FZY3" s="305"/>
      <c r="FZZ3" s="305"/>
      <c r="GAA3" s="305"/>
      <c r="GAB3" s="305"/>
      <c r="GAC3" s="305"/>
      <c r="GAD3" s="305"/>
      <c r="GAE3" s="305"/>
      <c r="GAF3" s="305"/>
      <c r="GAG3" s="305"/>
      <c r="GAH3" s="305"/>
      <c r="GAI3" s="305"/>
      <c r="GAJ3" s="305"/>
      <c r="GAK3" s="305"/>
      <c r="GAL3" s="305"/>
      <c r="GAM3" s="305"/>
      <c r="GAN3" s="305"/>
      <c r="GAO3" s="305"/>
      <c r="GAP3" s="305"/>
      <c r="GAQ3" s="305"/>
      <c r="GAR3" s="305"/>
      <c r="GAS3" s="305"/>
      <c r="GAT3" s="305"/>
      <c r="GAU3" s="305"/>
      <c r="GAV3" s="305"/>
      <c r="GAW3" s="305"/>
      <c r="GAX3" s="305"/>
      <c r="GAY3" s="305"/>
      <c r="GAZ3" s="305"/>
      <c r="GBA3" s="305"/>
      <c r="GBB3" s="305"/>
      <c r="GBC3" s="305"/>
      <c r="GBD3" s="305"/>
      <c r="GBE3" s="305"/>
      <c r="GBF3" s="305"/>
      <c r="GBG3" s="305"/>
      <c r="GBH3" s="305"/>
      <c r="GBI3" s="305"/>
      <c r="GBJ3" s="305"/>
      <c r="GBK3" s="305"/>
      <c r="GBL3" s="305"/>
      <c r="GBM3" s="305"/>
      <c r="GBN3" s="305"/>
      <c r="GBO3" s="305"/>
      <c r="GBP3" s="305"/>
      <c r="GBQ3" s="305"/>
      <c r="GBR3" s="305"/>
      <c r="GBS3" s="305"/>
      <c r="GBT3" s="305"/>
      <c r="GBU3" s="305"/>
      <c r="GBV3" s="305"/>
      <c r="GBW3" s="305"/>
      <c r="GBX3" s="305"/>
      <c r="GBY3" s="305"/>
      <c r="GBZ3" s="305"/>
      <c r="GCA3" s="305"/>
      <c r="GCB3" s="305"/>
      <c r="GCC3" s="305"/>
      <c r="GCD3" s="305"/>
      <c r="GCE3" s="305"/>
      <c r="GCF3" s="305"/>
      <c r="GCG3" s="305"/>
      <c r="GCH3" s="305"/>
      <c r="GCI3" s="305"/>
      <c r="GCJ3" s="305"/>
      <c r="GCK3" s="305"/>
      <c r="GCL3" s="305"/>
      <c r="GCM3" s="305"/>
      <c r="GCN3" s="305"/>
      <c r="GCO3" s="305"/>
      <c r="GCP3" s="305"/>
      <c r="GCQ3" s="305"/>
      <c r="GCR3" s="305"/>
      <c r="GCS3" s="305"/>
      <c r="GCT3" s="305"/>
      <c r="GCU3" s="305"/>
      <c r="GCV3" s="305"/>
      <c r="GCW3" s="305"/>
      <c r="GCX3" s="305"/>
      <c r="GCY3" s="305"/>
      <c r="GCZ3" s="305"/>
      <c r="GDA3" s="305"/>
      <c r="GDB3" s="305"/>
      <c r="GDC3" s="305"/>
      <c r="GDD3" s="305"/>
      <c r="GDE3" s="305"/>
      <c r="GDF3" s="305"/>
      <c r="GDG3" s="305"/>
      <c r="GDH3" s="305"/>
      <c r="GDI3" s="305"/>
      <c r="GDJ3" s="305"/>
      <c r="GDK3" s="305"/>
      <c r="GDL3" s="305"/>
      <c r="GDM3" s="305"/>
      <c r="GDN3" s="305"/>
      <c r="GDO3" s="305"/>
      <c r="GDP3" s="305"/>
      <c r="GDQ3" s="305"/>
      <c r="GDR3" s="305"/>
      <c r="GDS3" s="305"/>
      <c r="GDT3" s="305"/>
      <c r="GDU3" s="305"/>
      <c r="GDV3" s="305"/>
      <c r="GDW3" s="305"/>
      <c r="GDX3" s="305"/>
      <c r="GDY3" s="305"/>
      <c r="GDZ3" s="305"/>
      <c r="GEA3" s="305"/>
      <c r="GEB3" s="305"/>
      <c r="GEC3" s="305"/>
      <c r="GED3" s="305"/>
      <c r="GEE3" s="305"/>
      <c r="GEF3" s="305"/>
      <c r="GEG3" s="305"/>
      <c r="GEH3" s="305"/>
      <c r="GEI3" s="305"/>
      <c r="GEJ3" s="305"/>
      <c r="GEK3" s="305"/>
      <c r="GEL3" s="305"/>
      <c r="GEM3" s="305"/>
      <c r="GEN3" s="305"/>
      <c r="GEO3" s="305"/>
      <c r="GEP3" s="305"/>
      <c r="GEQ3" s="305"/>
      <c r="GER3" s="305"/>
      <c r="GES3" s="305"/>
      <c r="GET3" s="305"/>
      <c r="GEU3" s="305"/>
      <c r="GEV3" s="305"/>
      <c r="GEW3" s="305"/>
      <c r="GEX3" s="305"/>
      <c r="GEY3" s="305"/>
      <c r="GEZ3" s="305"/>
      <c r="GFA3" s="305"/>
      <c r="GFB3" s="305"/>
      <c r="GFC3" s="305"/>
      <c r="GFD3" s="305"/>
      <c r="GFE3" s="305"/>
      <c r="GFF3" s="305"/>
      <c r="GFG3" s="305"/>
      <c r="GFH3" s="305"/>
      <c r="GFI3" s="305"/>
      <c r="GFJ3" s="305"/>
      <c r="GFK3" s="305"/>
      <c r="GFL3" s="305"/>
      <c r="GFM3" s="305"/>
      <c r="GFN3" s="305"/>
      <c r="GFO3" s="305"/>
      <c r="GFP3" s="305"/>
      <c r="GFQ3" s="305"/>
      <c r="GFR3" s="305"/>
      <c r="GFS3" s="305"/>
      <c r="GFT3" s="305"/>
      <c r="GFU3" s="305"/>
      <c r="GFV3" s="305"/>
      <c r="GFW3" s="305"/>
      <c r="GFX3" s="305"/>
      <c r="GFY3" s="305"/>
      <c r="GFZ3" s="305"/>
      <c r="GGA3" s="305"/>
      <c r="GGB3" s="305"/>
      <c r="GGC3" s="305"/>
      <c r="GGD3" s="305"/>
      <c r="GGE3" s="305"/>
      <c r="GGF3" s="305"/>
      <c r="GGG3" s="305"/>
      <c r="GGH3" s="305"/>
      <c r="GGI3" s="305"/>
      <c r="GGJ3" s="305"/>
      <c r="GGK3" s="305"/>
      <c r="GGL3" s="305"/>
      <c r="GGM3" s="305"/>
      <c r="GGN3" s="305"/>
      <c r="GGO3" s="305"/>
      <c r="GGP3" s="305"/>
      <c r="GGQ3" s="305"/>
      <c r="GGR3" s="305"/>
      <c r="GGS3" s="305"/>
      <c r="GGT3" s="305"/>
      <c r="GGU3" s="305"/>
      <c r="GGV3" s="305"/>
      <c r="GGW3" s="305"/>
      <c r="GGX3" s="305"/>
      <c r="GGY3" s="305"/>
      <c r="GGZ3" s="305"/>
      <c r="GHA3" s="305"/>
      <c r="GHB3" s="305"/>
      <c r="GHC3" s="305"/>
      <c r="GHD3" s="305"/>
      <c r="GHE3" s="305"/>
      <c r="GHF3" s="305"/>
      <c r="GHG3" s="305"/>
      <c r="GHH3" s="305"/>
      <c r="GHI3" s="305"/>
      <c r="GHJ3" s="305"/>
      <c r="GHK3" s="305"/>
      <c r="GHL3" s="305"/>
      <c r="GHM3" s="305"/>
      <c r="GHN3" s="305"/>
      <c r="GHO3" s="305"/>
      <c r="GHP3" s="305"/>
      <c r="GHQ3" s="305"/>
      <c r="GHR3" s="305"/>
      <c r="GHS3" s="305"/>
      <c r="GHT3" s="305"/>
      <c r="GHU3" s="305"/>
      <c r="GHV3" s="305"/>
      <c r="GHW3" s="305"/>
      <c r="GHX3" s="305"/>
      <c r="GHY3" s="305"/>
      <c r="GHZ3" s="305"/>
      <c r="GIA3" s="305"/>
      <c r="GIB3" s="305"/>
      <c r="GIC3" s="305"/>
      <c r="GID3" s="305"/>
      <c r="GIE3" s="305"/>
      <c r="GIF3" s="305"/>
      <c r="GIG3" s="305"/>
      <c r="GIH3" s="305"/>
      <c r="GII3" s="305"/>
      <c r="GIJ3" s="305"/>
      <c r="GIK3" s="305"/>
      <c r="GIL3" s="305"/>
      <c r="GIM3" s="305"/>
      <c r="GIN3" s="305"/>
      <c r="GIO3" s="305"/>
      <c r="GIP3" s="305"/>
      <c r="GIQ3" s="305"/>
      <c r="GIR3" s="305"/>
      <c r="GIS3" s="305"/>
      <c r="GIT3" s="305"/>
      <c r="GIU3" s="305"/>
      <c r="GIV3" s="305"/>
      <c r="GIW3" s="305"/>
      <c r="GIX3" s="305"/>
      <c r="GIY3" s="305"/>
      <c r="GIZ3" s="305"/>
      <c r="GJA3" s="305"/>
      <c r="GJB3" s="305"/>
      <c r="GJC3" s="305"/>
      <c r="GJD3" s="305"/>
      <c r="GJE3" s="305"/>
      <c r="GJF3" s="305"/>
      <c r="GJG3" s="305"/>
      <c r="GJH3" s="305"/>
      <c r="GJI3" s="305"/>
      <c r="GJJ3" s="305"/>
      <c r="GJK3" s="305"/>
      <c r="GJL3" s="305"/>
      <c r="GJM3" s="305"/>
      <c r="GJN3" s="305"/>
      <c r="GJO3" s="305"/>
      <c r="GJP3" s="305"/>
      <c r="GJQ3" s="305"/>
      <c r="GJR3" s="305"/>
      <c r="GJS3" s="305"/>
      <c r="GJT3" s="305"/>
      <c r="GJU3" s="305"/>
      <c r="GJV3" s="305"/>
      <c r="GJW3" s="305"/>
      <c r="GJX3" s="305"/>
      <c r="GJY3" s="305"/>
      <c r="GJZ3" s="305"/>
      <c r="GKA3" s="305"/>
      <c r="GKB3" s="305"/>
      <c r="GKC3" s="305"/>
      <c r="GKD3" s="305"/>
      <c r="GKE3" s="305"/>
      <c r="GKF3" s="305"/>
      <c r="GKG3" s="305"/>
      <c r="GKH3" s="305"/>
      <c r="GKI3" s="305"/>
      <c r="GKJ3" s="305"/>
      <c r="GKK3" s="305"/>
      <c r="GKL3" s="305"/>
      <c r="GKM3" s="305"/>
      <c r="GKN3" s="305"/>
      <c r="GKO3" s="305"/>
      <c r="GKP3" s="305"/>
      <c r="GKQ3" s="305"/>
      <c r="GKR3" s="305"/>
      <c r="GKS3" s="305"/>
      <c r="GKT3" s="305"/>
      <c r="GKU3" s="305"/>
      <c r="GKV3" s="305"/>
      <c r="GKW3" s="305"/>
      <c r="GKX3" s="305"/>
      <c r="GKY3" s="305"/>
      <c r="GKZ3" s="305"/>
      <c r="GLA3" s="305"/>
      <c r="GLB3" s="305"/>
      <c r="GLC3" s="305"/>
      <c r="GLD3" s="305"/>
      <c r="GLE3" s="305"/>
      <c r="GLF3" s="305"/>
      <c r="GLG3" s="305"/>
      <c r="GLH3" s="305"/>
      <c r="GLI3" s="305"/>
      <c r="GLJ3" s="305"/>
      <c r="GLK3" s="305"/>
      <c r="GLL3" s="305"/>
      <c r="GLM3" s="305"/>
      <c r="GLN3" s="305"/>
      <c r="GLO3" s="305"/>
      <c r="GLP3" s="305"/>
      <c r="GLQ3" s="305"/>
      <c r="GLR3" s="305"/>
      <c r="GLS3" s="305"/>
      <c r="GLT3" s="305"/>
      <c r="GLU3" s="305"/>
      <c r="GLV3" s="305"/>
      <c r="GLW3" s="305"/>
      <c r="GLX3" s="305"/>
      <c r="GLY3" s="305"/>
      <c r="GLZ3" s="305"/>
      <c r="GMA3" s="305"/>
      <c r="GMB3" s="305"/>
      <c r="GMC3" s="305"/>
      <c r="GMD3" s="305"/>
      <c r="GME3" s="305"/>
      <c r="GMF3" s="305"/>
      <c r="GMG3" s="305"/>
      <c r="GMH3" s="305"/>
      <c r="GMI3" s="305"/>
      <c r="GMJ3" s="305"/>
      <c r="GMK3" s="305"/>
      <c r="GML3" s="305"/>
      <c r="GMM3" s="305"/>
      <c r="GMN3" s="305"/>
      <c r="GMO3" s="305"/>
      <c r="GMP3" s="305"/>
      <c r="GMQ3" s="305"/>
      <c r="GMR3" s="305"/>
      <c r="GMS3" s="305"/>
      <c r="GMT3" s="305"/>
      <c r="GMU3" s="305"/>
      <c r="GMV3" s="305"/>
      <c r="GMW3" s="305"/>
      <c r="GMX3" s="305"/>
      <c r="GMY3" s="305"/>
      <c r="GMZ3" s="305"/>
      <c r="GNA3" s="305"/>
      <c r="GNB3" s="305"/>
      <c r="GNC3" s="305"/>
      <c r="GND3" s="305"/>
      <c r="GNE3" s="305"/>
      <c r="GNF3" s="305"/>
      <c r="GNG3" s="305"/>
      <c r="GNH3" s="305"/>
      <c r="GNI3" s="305"/>
      <c r="GNJ3" s="305"/>
      <c r="GNK3" s="305"/>
      <c r="GNL3" s="305"/>
      <c r="GNM3" s="305"/>
      <c r="GNN3" s="305"/>
      <c r="GNO3" s="305"/>
      <c r="GNP3" s="305"/>
      <c r="GNQ3" s="305"/>
      <c r="GNR3" s="305"/>
      <c r="GNS3" s="305"/>
      <c r="GNT3" s="305"/>
      <c r="GNU3" s="305"/>
      <c r="GNV3" s="305"/>
      <c r="GNW3" s="305"/>
      <c r="GNX3" s="305"/>
      <c r="GNY3" s="305"/>
      <c r="GNZ3" s="305"/>
      <c r="GOA3" s="305"/>
      <c r="GOB3" s="305"/>
      <c r="GOC3" s="305"/>
      <c r="GOD3" s="305"/>
      <c r="GOE3" s="305"/>
      <c r="GOF3" s="305"/>
      <c r="GOG3" s="305"/>
      <c r="GOH3" s="305"/>
      <c r="GOI3" s="305"/>
      <c r="GOJ3" s="305"/>
      <c r="GOK3" s="305"/>
      <c r="GOL3" s="305"/>
      <c r="GOM3" s="305"/>
      <c r="GON3" s="305"/>
      <c r="GOO3" s="305"/>
      <c r="GOP3" s="305"/>
      <c r="GOQ3" s="305"/>
      <c r="GOR3" s="305"/>
      <c r="GOS3" s="305"/>
      <c r="GOT3" s="305"/>
      <c r="GOU3" s="305"/>
      <c r="GOV3" s="305"/>
      <c r="GOW3" s="305"/>
      <c r="GOX3" s="305"/>
      <c r="GOY3" s="305"/>
      <c r="GOZ3" s="305"/>
      <c r="GPA3" s="305"/>
      <c r="GPB3" s="305"/>
      <c r="GPC3" s="305"/>
      <c r="GPD3" s="305"/>
      <c r="GPE3" s="305"/>
      <c r="GPF3" s="305"/>
      <c r="GPG3" s="305"/>
      <c r="GPH3" s="305"/>
      <c r="GPI3" s="305"/>
      <c r="GPJ3" s="305"/>
      <c r="GPK3" s="305"/>
      <c r="GPL3" s="305"/>
      <c r="GPM3" s="305"/>
      <c r="GPN3" s="305"/>
      <c r="GPO3" s="305"/>
      <c r="GPP3" s="305"/>
      <c r="GPQ3" s="305"/>
      <c r="GPR3" s="305"/>
      <c r="GPS3" s="305"/>
      <c r="GPT3" s="305"/>
      <c r="GPU3" s="305"/>
      <c r="GPV3" s="305"/>
      <c r="GPW3" s="305"/>
      <c r="GPX3" s="305"/>
      <c r="GPY3" s="305"/>
      <c r="GPZ3" s="305"/>
      <c r="GQA3" s="305"/>
      <c r="GQB3" s="305"/>
      <c r="GQC3" s="305"/>
      <c r="GQD3" s="305"/>
      <c r="GQE3" s="305"/>
      <c r="GQF3" s="305"/>
      <c r="GQG3" s="305"/>
      <c r="GQH3" s="305"/>
      <c r="GQI3" s="305"/>
      <c r="GQJ3" s="305"/>
      <c r="GQK3" s="305"/>
      <c r="GQL3" s="305"/>
      <c r="GQM3" s="305"/>
      <c r="GQN3" s="305"/>
      <c r="GQO3" s="305"/>
      <c r="GQP3" s="305"/>
      <c r="GQQ3" s="305"/>
      <c r="GQR3" s="305"/>
      <c r="GQS3" s="305"/>
      <c r="GQT3" s="305"/>
      <c r="GQU3" s="305"/>
      <c r="GQV3" s="305"/>
      <c r="GQW3" s="305"/>
      <c r="GQX3" s="305"/>
      <c r="GQY3" s="305"/>
      <c r="GQZ3" s="305"/>
      <c r="GRA3" s="305"/>
      <c r="GRB3" s="305"/>
      <c r="GRC3" s="305"/>
      <c r="GRD3" s="305"/>
      <c r="GRE3" s="305"/>
      <c r="GRF3" s="305"/>
      <c r="GRG3" s="305"/>
      <c r="GRH3" s="305"/>
      <c r="GRI3" s="305"/>
      <c r="GRJ3" s="305"/>
      <c r="GRK3" s="305"/>
      <c r="GRL3" s="305"/>
      <c r="GRM3" s="305"/>
      <c r="GRN3" s="305"/>
      <c r="GRO3" s="305"/>
      <c r="GRP3" s="305"/>
      <c r="GRQ3" s="305"/>
      <c r="GRR3" s="305"/>
      <c r="GRS3" s="305"/>
      <c r="GRT3" s="305"/>
      <c r="GRU3" s="305"/>
      <c r="GRV3" s="305"/>
      <c r="GRW3" s="305"/>
      <c r="GRX3" s="305"/>
      <c r="GRY3" s="305"/>
      <c r="GRZ3" s="305"/>
      <c r="GSA3" s="305"/>
      <c r="GSB3" s="305"/>
      <c r="GSC3" s="305"/>
      <c r="GSD3" s="305"/>
      <c r="GSE3" s="305"/>
      <c r="GSF3" s="305"/>
      <c r="GSG3" s="305"/>
      <c r="GSH3" s="305"/>
      <c r="GSI3" s="305"/>
      <c r="GSJ3" s="305"/>
      <c r="GSK3" s="305"/>
      <c r="GSL3" s="305"/>
      <c r="GSM3" s="305"/>
      <c r="GSN3" s="305"/>
      <c r="GSO3" s="305"/>
      <c r="GSP3" s="305"/>
      <c r="GSQ3" s="305"/>
      <c r="GSR3" s="305"/>
      <c r="GSS3" s="305"/>
      <c r="GST3" s="305"/>
      <c r="GSU3" s="305"/>
      <c r="GSV3" s="305"/>
      <c r="GSW3" s="305"/>
      <c r="GSX3" s="305"/>
      <c r="GSY3" s="305"/>
      <c r="GSZ3" s="305"/>
      <c r="GTA3" s="305"/>
      <c r="GTB3" s="305"/>
      <c r="GTC3" s="305"/>
      <c r="GTD3" s="305"/>
      <c r="GTE3" s="305"/>
      <c r="GTF3" s="305"/>
      <c r="GTG3" s="305"/>
      <c r="GTH3" s="305"/>
      <c r="GTI3" s="305"/>
      <c r="GTJ3" s="305"/>
      <c r="GTK3" s="305"/>
      <c r="GTL3" s="305"/>
      <c r="GTM3" s="305"/>
      <c r="GTN3" s="305"/>
      <c r="GTO3" s="305"/>
      <c r="GTP3" s="305"/>
      <c r="GTQ3" s="305"/>
      <c r="GTR3" s="305"/>
      <c r="GTS3" s="305"/>
      <c r="GTT3" s="305"/>
      <c r="GTU3" s="305"/>
      <c r="GTV3" s="305"/>
      <c r="GTW3" s="305"/>
      <c r="GTX3" s="305"/>
      <c r="GTY3" s="305"/>
      <c r="GTZ3" s="305"/>
      <c r="GUA3" s="305"/>
      <c r="GUB3" s="305"/>
      <c r="GUC3" s="305"/>
      <c r="GUD3" s="305"/>
      <c r="GUE3" s="305"/>
      <c r="GUF3" s="305"/>
      <c r="GUG3" s="305"/>
      <c r="GUH3" s="305"/>
      <c r="GUI3" s="305"/>
      <c r="GUJ3" s="305"/>
      <c r="GUK3" s="305"/>
      <c r="GUL3" s="305"/>
      <c r="GUM3" s="305"/>
      <c r="GUN3" s="305"/>
      <c r="GUO3" s="305"/>
      <c r="GUP3" s="305"/>
      <c r="GUQ3" s="305"/>
      <c r="GUR3" s="305"/>
      <c r="GUS3" s="305"/>
      <c r="GUT3" s="305"/>
      <c r="GUU3" s="305"/>
      <c r="GUV3" s="305"/>
      <c r="GUW3" s="305"/>
      <c r="GUX3" s="305"/>
      <c r="GUY3" s="305"/>
      <c r="GUZ3" s="305"/>
      <c r="GVA3" s="305"/>
      <c r="GVB3" s="305"/>
      <c r="GVC3" s="305"/>
      <c r="GVD3" s="305"/>
      <c r="GVE3" s="305"/>
      <c r="GVF3" s="305"/>
      <c r="GVG3" s="305"/>
      <c r="GVH3" s="305"/>
      <c r="GVI3" s="305"/>
      <c r="GVJ3" s="305"/>
      <c r="GVK3" s="305"/>
      <c r="GVL3" s="305"/>
      <c r="GVM3" s="305"/>
      <c r="GVN3" s="305"/>
      <c r="GVO3" s="305"/>
      <c r="GVP3" s="305"/>
      <c r="GVQ3" s="305"/>
      <c r="GVR3" s="305"/>
      <c r="GVS3" s="305"/>
      <c r="GVT3" s="305"/>
      <c r="GVU3" s="305"/>
      <c r="GVV3" s="305"/>
      <c r="GVW3" s="305"/>
      <c r="GVX3" s="305"/>
      <c r="GVY3" s="305"/>
      <c r="GVZ3" s="305"/>
      <c r="GWA3" s="305"/>
      <c r="GWB3" s="305"/>
      <c r="GWC3" s="305"/>
      <c r="GWD3" s="305"/>
      <c r="GWE3" s="305"/>
      <c r="GWF3" s="305"/>
      <c r="GWG3" s="305"/>
      <c r="GWH3" s="305"/>
      <c r="GWI3" s="305"/>
      <c r="GWJ3" s="305"/>
      <c r="GWK3" s="305"/>
      <c r="GWL3" s="305"/>
      <c r="GWM3" s="305"/>
      <c r="GWN3" s="305"/>
      <c r="GWO3" s="305"/>
      <c r="GWP3" s="305"/>
      <c r="GWQ3" s="305"/>
      <c r="GWR3" s="305"/>
      <c r="GWS3" s="305"/>
      <c r="GWT3" s="305"/>
      <c r="GWU3" s="305"/>
      <c r="GWV3" s="305"/>
      <c r="GWW3" s="305"/>
      <c r="GWX3" s="305"/>
      <c r="GWY3" s="305"/>
      <c r="GWZ3" s="305"/>
      <c r="GXA3" s="305"/>
      <c r="GXB3" s="305"/>
      <c r="GXC3" s="305"/>
      <c r="GXD3" s="305"/>
      <c r="GXE3" s="305"/>
      <c r="GXF3" s="305"/>
      <c r="GXG3" s="305"/>
      <c r="GXH3" s="305"/>
      <c r="GXI3" s="305"/>
      <c r="GXJ3" s="305"/>
      <c r="GXK3" s="305"/>
      <c r="GXL3" s="305"/>
      <c r="GXM3" s="305"/>
      <c r="GXN3" s="305"/>
      <c r="GXO3" s="305"/>
      <c r="GXP3" s="305"/>
      <c r="GXQ3" s="305"/>
      <c r="GXR3" s="305"/>
      <c r="GXS3" s="305"/>
      <c r="GXT3" s="305"/>
      <c r="GXU3" s="305"/>
      <c r="GXV3" s="305"/>
      <c r="GXW3" s="305"/>
      <c r="GXX3" s="305"/>
      <c r="GXY3" s="305"/>
      <c r="GXZ3" s="305"/>
      <c r="GYA3" s="305"/>
      <c r="GYB3" s="305"/>
      <c r="GYC3" s="305"/>
      <c r="GYD3" s="305"/>
      <c r="GYE3" s="305"/>
      <c r="GYF3" s="305"/>
      <c r="GYG3" s="305"/>
      <c r="GYH3" s="305"/>
      <c r="GYI3" s="305"/>
      <c r="GYJ3" s="305"/>
      <c r="GYK3" s="305"/>
      <c r="GYL3" s="305"/>
      <c r="GYM3" s="305"/>
      <c r="GYN3" s="305"/>
      <c r="GYO3" s="305"/>
      <c r="GYP3" s="305"/>
      <c r="GYQ3" s="305"/>
      <c r="GYR3" s="305"/>
      <c r="GYS3" s="305"/>
      <c r="GYT3" s="305"/>
      <c r="GYU3" s="305"/>
      <c r="GYV3" s="305"/>
      <c r="GYW3" s="305"/>
      <c r="GYX3" s="305"/>
      <c r="GYY3" s="305"/>
      <c r="GYZ3" s="305"/>
      <c r="GZA3" s="305"/>
      <c r="GZB3" s="305"/>
      <c r="GZC3" s="305"/>
      <c r="GZD3" s="305"/>
      <c r="GZE3" s="305"/>
      <c r="GZF3" s="305"/>
      <c r="GZG3" s="305"/>
      <c r="GZH3" s="305"/>
      <c r="GZI3" s="305"/>
      <c r="GZJ3" s="305"/>
      <c r="GZK3" s="305"/>
      <c r="GZL3" s="305"/>
      <c r="GZM3" s="305"/>
      <c r="GZN3" s="305"/>
      <c r="GZO3" s="305"/>
      <c r="GZP3" s="305"/>
      <c r="GZQ3" s="305"/>
      <c r="GZR3" s="305"/>
      <c r="GZS3" s="305"/>
      <c r="GZT3" s="305"/>
      <c r="GZU3" s="305"/>
      <c r="GZV3" s="305"/>
      <c r="GZW3" s="305"/>
      <c r="GZX3" s="305"/>
      <c r="GZY3" s="305"/>
      <c r="GZZ3" s="305"/>
      <c r="HAA3" s="305"/>
      <c r="HAB3" s="305"/>
      <c r="HAC3" s="305"/>
      <c r="HAD3" s="305"/>
      <c r="HAE3" s="305"/>
      <c r="HAF3" s="305"/>
      <c r="HAG3" s="305"/>
      <c r="HAH3" s="305"/>
      <c r="HAI3" s="305"/>
      <c r="HAJ3" s="305"/>
      <c r="HAK3" s="305"/>
      <c r="HAL3" s="305"/>
      <c r="HAM3" s="305"/>
      <c r="HAN3" s="305"/>
      <c r="HAO3" s="305"/>
      <c r="HAP3" s="305"/>
      <c r="HAQ3" s="305"/>
      <c r="HAR3" s="305"/>
      <c r="HAS3" s="305"/>
      <c r="HAT3" s="305"/>
      <c r="HAU3" s="305"/>
      <c r="HAV3" s="305"/>
      <c r="HAW3" s="305"/>
      <c r="HAX3" s="305"/>
      <c r="HAY3" s="305"/>
      <c r="HAZ3" s="305"/>
      <c r="HBA3" s="305"/>
      <c r="HBB3" s="305"/>
      <c r="HBC3" s="305"/>
      <c r="HBD3" s="305"/>
      <c r="HBE3" s="305"/>
      <c r="HBF3" s="305"/>
      <c r="HBG3" s="305"/>
      <c r="HBH3" s="305"/>
      <c r="HBI3" s="305"/>
      <c r="HBJ3" s="305"/>
      <c r="HBK3" s="305"/>
      <c r="HBL3" s="305"/>
      <c r="HBM3" s="305"/>
      <c r="HBN3" s="305"/>
      <c r="HBO3" s="305"/>
      <c r="HBP3" s="305"/>
      <c r="HBQ3" s="305"/>
      <c r="HBR3" s="305"/>
      <c r="HBS3" s="305"/>
      <c r="HBT3" s="305"/>
      <c r="HBU3" s="305"/>
      <c r="HBV3" s="305"/>
      <c r="HBW3" s="305"/>
      <c r="HBX3" s="305"/>
      <c r="HBY3" s="305"/>
      <c r="HBZ3" s="305"/>
      <c r="HCA3" s="305"/>
      <c r="HCB3" s="305"/>
      <c r="HCC3" s="305"/>
      <c r="HCD3" s="305"/>
      <c r="HCE3" s="305"/>
      <c r="HCF3" s="305"/>
      <c r="HCG3" s="305"/>
      <c r="HCH3" s="305"/>
      <c r="HCI3" s="305"/>
      <c r="HCJ3" s="305"/>
      <c r="HCK3" s="305"/>
      <c r="HCL3" s="305"/>
      <c r="HCM3" s="305"/>
      <c r="HCN3" s="305"/>
      <c r="HCO3" s="305"/>
      <c r="HCP3" s="305"/>
      <c r="HCQ3" s="305"/>
      <c r="HCR3" s="305"/>
      <c r="HCS3" s="305"/>
      <c r="HCT3" s="305"/>
      <c r="HCU3" s="305"/>
      <c r="HCV3" s="305"/>
      <c r="HCW3" s="305"/>
      <c r="HCX3" s="305"/>
      <c r="HCY3" s="305"/>
      <c r="HCZ3" s="305"/>
      <c r="HDA3" s="305"/>
      <c r="HDB3" s="305"/>
      <c r="HDC3" s="305"/>
      <c r="HDD3" s="305"/>
      <c r="HDE3" s="305"/>
      <c r="HDF3" s="305"/>
      <c r="HDG3" s="305"/>
      <c r="HDH3" s="305"/>
      <c r="HDI3" s="305"/>
      <c r="HDJ3" s="305"/>
      <c r="HDK3" s="305"/>
      <c r="HDL3" s="305"/>
      <c r="HDM3" s="305"/>
      <c r="HDN3" s="305"/>
      <c r="HDO3" s="305"/>
      <c r="HDP3" s="305"/>
      <c r="HDQ3" s="305"/>
      <c r="HDR3" s="305"/>
      <c r="HDS3" s="305"/>
      <c r="HDT3" s="305"/>
      <c r="HDU3" s="305"/>
      <c r="HDV3" s="305"/>
      <c r="HDW3" s="305"/>
      <c r="HDX3" s="305"/>
      <c r="HDY3" s="305"/>
      <c r="HDZ3" s="305"/>
      <c r="HEA3" s="305"/>
      <c r="HEB3" s="305"/>
      <c r="HEC3" s="305"/>
      <c r="HED3" s="305"/>
      <c r="HEE3" s="305"/>
      <c r="HEF3" s="305"/>
      <c r="HEG3" s="305"/>
      <c r="HEH3" s="305"/>
      <c r="HEI3" s="305"/>
      <c r="HEJ3" s="305"/>
      <c r="HEK3" s="305"/>
      <c r="HEL3" s="305"/>
      <c r="HEM3" s="305"/>
      <c r="HEN3" s="305"/>
      <c r="HEO3" s="305"/>
      <c r="HEP3" s="305"/>
      <c r="HEQ3" s="305"/>
      <c r="HER3" s="305"/>
      <c r="HES3" s="305"/>
      <c r="HET3" s="305"/>
      <c r="HEU3" s="305"/>
      <c r="HEV3" s="305"/>
      <c r="HEW3" s="305"/>
      <c r="HEX3" s="305"/>
      <c r="HEY3" s="305"/>
      <c r="HEZ3" s="305"/>
      <c r="HFA3" s="305"/>
      <c r="HFB3" s="305"/>
      <c r="HFC3" s="305"/>
      <c r="HFD3" s="305"/>
      <c r="HFE3" s="305"/>
      <c r="HFF3" s="305"/>
      <c r="HFG3" s="305"/>
      <c r="HFH3" s="305"/>
      <c r="HFI3" s="305"/>
      <c r="HFJ3" s="305"/>
      <c r="HFK3" s="305"/>
      <c r="HFL3" s="305"/>
      <c r="HFM3" s="305"/>
      <c r="HFN3" s="305"/>
      <c r="HFO3" s="305"/>
      <c r="HFP3" s="305"/>
      <c r="HFQ3" s="305"/>
      <c r="HFR3" s="305"/>
      <c r="HFS3" s="305"/>
      <c r="HFT3" s="305"/>
      <c r="HFU3" s="305"/>
      <c r="HFV3" s="305"/>
      <c r="HFW3" s="305"/>
      <c r="HFX3" s="305"/>
      <c r="HFY3" s="305"/>
      <c r="HFZ3" s="305"/>
      <c r="HGA3" s="305"/>
      <c r="HGB3" s="305"/>
      <c r="HGC3" s="305"/>
      <c r="HGD3" s="305"/>
      <c r="HGE3" s="305"/>
      <c r="HGF3" s="305"/>
      <c r="HGG3" s="305"/>
      <c r="HGH3" s="305"/>
      <c r="HGI3" s="305"/>
      <c r="HGJ3" s="305"/>
      <c r="HGK3" s="305"/>
      <c r="HGL3" s="305"/>
      <c r="HGM3" s="305"/>
      <c r="HGN3" s="305"/>
      <c r="HGO3" s="305"/>
      <c r="HGP3" s="305"/>
      <c r="HGQ3" s="305"/>
      <c r="HGR3" s="305"/>
      <c r="HGS3" s="305"/>
      <c r="HGT3" s="305"/>
      <c r="HGU3" s="305"/>
      <c r="HGV3" s="305"/>
      <c r="HGW3" s="305"/>
      <c r="HGX3" s="305"/>
      <c r="HGY3" s="305"/>
      <c r="HGZ3" s="305"/>
      <c r="HHA3" s="305"/>
      <c r="HHB3" s="305"/>
      <c r="HHC3" s="305"/>
      <c r="HHD3" s="305"/>
      <c r="HHE3" s="305"/>
      <c r="HHF3" s="305"/>
      <c r="HHG3" s="305"/>
      <c r="HHH3" s="305"/>
      <c r="HHI3" s="305"/>
      <c r="HHJ3" s="305"/>
      <c r="HHK3" s="305"/>
      <c r="HHL3" s="305"/>
      <c r="HHM3" s="305"/>
      <c r="HHN3" s="305"/>
      <c r="HHO3" s="305"/>
      <c r="HHP3" s="305"/>
      <c r="HHQ3" s="305"/>
      <c r="HHR3" s="305"/>
      <c r="HHS3" s="305"/>
      <c r="HHT3" s="305"/>
      <c r="HHU3" s="305"/>
      <c r="HHV3" s="305"/>
      <c r="HHW3" s="305"/>
      <c r="HHX3" s="305"/>
      <c r="HHY3" s="305"/>
      <c r="HHZ3" s="305"/>
      <c r="HIA3" s="305"/>
      <c r="HIB3" s="305"/>
      <c r="HIC3" s="305"/>
      <c r="HID3" s="305"/>
      <c r="HIE3" s="305"/>
      <c r="HIF3" s="305"/>
      <c r="HIG3" s="305"/>
      <c r="HIH3" s="305"/>
      <c r="HII3" s="305"/>
      <c r="HIJ3" s="305"/>
      <c r="HIK3" s="305"/>
      <c r="HIL3" s="305"/>
      <c r="HIM3" s="305"/>
      <c r="HIN3" s="305"/>
      <c r="HIO3" s="305"/>
      <c r="HIP3" s="305"/>
      <c r="HIQ3" s="305"/>
      <c r="HIR3" s="305"/>
      <c r="HIS3" s="305"/>
      <c r="HIT3" s="305"/>
      <c r="HIU3" s="305"/>
      <c r="HIV3" s="305"/>
      <c r="HIW3" s="305"/>
      <c r="HIX3" s="305"/>
      <c r="HIY3" s="305"/>
      <c r="HIZ3" s="305"/>
      <c r="HJA3" s="305"/>
      <c r="HJB3" s="305"/>
      <c r="HJC3" s="305"/>
      <c r="HJD3" s="305"/>
      <c r="HJE3" s="305"/>
      <c r="HJF3" s="305"/>
      <c r="HJG3" s="305"/>
      <c r="HJH3" s="305"/>
      <c r="HJI3" s="305"/>
      <c r="HJJ3" s="305"/>
      <c r="HJK3" s="305"/>
      <c r="HJL3" s="305"/>
      <c r="HJM3" s="305"/>
      <c r="HJN3" s="305"/>
      <c r="HJO3" s="305"/>
      <c r="HJP3" s="305"/>
      <c r="HJQ3" s="305"/>
      <c r="HJR3" s="305"/>
      <c r="HJS3" s="305"/>
      <c r="HJT3" s="305"/>
      <c r="HJU3" s="305"/>
      <c r="HJV3" s="305"/>
      <c r="HJW3" s="305"/>
      <c r="HJX3" s="305"/>
      <c r="HJY3" s="305"/>
      <c r="HJZ3" s="305"/>
      <c r="HKA3" s="305"/>
      <c r="HKB3" s="305"/>
      <c r="HKC3" s="305"/>
      <c r="HKD3" s="305"/>
      <c r="HKE3" s="305"/>
      <c r="HKF3" s="305"/>
      <c r="HKG3" s="305"/>
      <c r="HKH3" s="305"/>
      <c r="HKI3" s="305"/>
      <c r="HKJ3" s="305"/>
      <c r="HKK3" s="305"/>
      <c r="HKL3" s="305"/>
      <c r="HKM3" s="305"/>
      <c r="HKN3" s="305"/>
      <c r="HKO3" s="305"/>
      <c r="HKP3" s="305"/>
      <c r="HKQ3" s="305"/>
      <c r="HKR3" s="305"/>
      <c r="HKS3" s="305"/>
      <c r="HKT3" s="305"/>
      <c r="HKU3" s="305"/>
      <c r="HKV3" s="305"/>
      <c r="HKW3" s="305"/>
      <c r="HKX3" s="305"/>
      <c r="HKY3" s="305"/>
      <c r="HKZ3" s="305"/>
      <c r="HLA3" s="305"/>
      <c r="HLB3" s="305"/>
      <c r="HLC3" s="305"/>
      <c r="HLD3" s="305"/>
      <c r="HLE3" s="305"/>
      <c r="HLF3" s="305"/>
      <c r="HLG3" s="305"/>
      <c r="HLH3" s="305"/>
      <c r="HLI3" s="305"/>
      <c r="HLJ3" s="305"/>
      <c r="HLK3" s="305"/>
      <c r="HLL3" s="305"/>
      <c r="HLM3" s="305"/>
      <c r="HLN3" s="305"/>
      <c r="HLO3" s="305"/>
      <c r="HLP3" s="305"/>
      <c r="HLQ3" s="305"/>
      <c r="HLR3" s="305"/>
      <c r="HLS3" s="305"/>
      <c r="HLT3" s="305"/>
      <c r="HLU3" s="305"/>
      <c r="HLV3" s="305"/>
      <c r="HLW3" s="305"/>
      <c r="HLX3" s="305"/>
      <c r="HLY3" s="305"/>
      <c r="HLZ3" s="305"/>
      <c r="HMA3" s="305"/>
      <c r="HMB3" s="305"/>
      <c r="HMC3" s="305"/>
      <c r="HMD3" s="305"/>
      <c r="HME3" s="305"/>
      <c r="HMF3" s="305"/>
      <c r="HMG3" s="305"/>
      <c r="HMH3" s="305"/>
      <c r="HMI3" s="305"/>
      <c r="HMJ3" s="305"/>
      <c r="HMK3" s="305"/>
      <c r="HML3" s="305"/>
      <c r="HMM3" s="305"/>
      <c r="HMN3" s="305"/>
      <c r="HMO3" s="305"/>
      <c r="HMP3" s="305"/>
      <c r="HMQ3" s="305"/>
      <c r="HMR3" s="305"/>
      <c r="HMS3" s="305"/>
      <c r="HMT3" s="305"/>
      <c r="HMU3" s="305"/>
      <c r="HMV3" s="305"/>
      <c r="HMW3" s="305"/>
      <c r="HMX3" s="305"/>
      <c r="HMY3" s="305"/>
      <c r="HMZ3" s="305"/>
      <c r="HNA3" s="305"/>
      <c r="HNB3" s="305"/>
      <c r="HNC3" s="305"/>
      <c r="HND3" s="305"/>
      <c r="HNE3" s="305"/>
      <c r="HNF3" s="305"/>
      <c r="HNG3" s="305"/>
      <c r="HNH3" s="305"/>
      <c r="HNI3" s="305"/>
      <c r="HNJ3" s="305"/>
      <c r="HNK3" s="305"/>
      <c r="HNL3" s="305"/>
      <c r="HNM3" s="305"/>
      <c r="HNN3" s="305"/>
      <c r="HNO3" s="305"/>
      <c r="HNP3" s="305"/>
      <c r="HNQ3" s="305"/>
      <c r="HNR3" s="305"/>
      <c r="HNS3" s="305"/>
      <c r="HNT3" s="305"/>
      <c r="HNU3" s="305"/>
      <c r="HNV3" s="305"/>
      <c r="HNW3" s="305"/>
      <c r="HNX3" s="305"/>
      <c r="HNY3" s="305"/>
      <c r="HNZ3" s="305"/>
      <c r="HOA3" s="305"/>
      <c r="HOB3" s="305"/>
      <c r="HOC3" s="305"/>
      <c r="HOD3" s="305"/>
      <c r="HOE3" s="305"/>
      <c r="HOF3" s="305"/>
      <c r="HOG3" s="305"/>
      <c r="HOH3" s="305"/>
      <c r="HOI3" s="305"/>
      <c r="HOJ3" s="305"/>
      <c r="HOK3" s="305"/>
      <c r="HOL3" s="305"/>
      <c r="HOM3" s="305"/>
      <c r="HON3" s="305"/>
      <c r="HOO3" s="305"/>
      <c r="HOP3" s="305"/>
      <c r="HOQ3" s="305"/>
      <c r="HOR3" s="305"/>
      <c r="HOS3" s="305"/>
      <c r="HOT3" s="305"/>
      <c r="HOU3" s="305"/>
      <c r="HOV3" s="305"/>
      <c r="HOW3" s="305"/>
      <c r="HOX3" s="305"/>
      <c r="HOY3" s="305"/>
      <c r="HOZ3" s="305"/>
      <c r="HPA3" s="305"/>
      <c r="HPB3" s="305"/>
      <c r="HPC3" s="305"/>
      <c r="HPD3" s="305"/>
      <c r="HPE3" s="305"/>
      <c r="HPF3" s="305"/>
      <c r="HPG3" s="305"/>
      <c r="HPH3" s="305"/>
      <c r="HPI3" s="305"/>
      <c r="HPJ3" s="305"/>
      <c r="HPK3" s="305"/>
      <c r="HPL3" s="305"/>
      <c r="HPM3" s="305"/>
      <c r="HPN3" s="305"/>
      <c r="HPO3" s="305"/>
      <c r="HPP3" s="305"/>
      <c r="HPQ3" s="305"/>
      <c r="HPR3" s="305"/>
      <c r="HPS3" s="305"/>
      <c r="HPT3" s="305"/>
      <c r="HPU3" s="305"/>
      <c r="HPV3" s="305"/>
      <c r="HPW3" s="305"/>
      <c r="HPX3" s="305"/>
      <c r="HPY3" s="305"/>
      <c r="HPZ3" s="305"/>
      <c r="HQA3" s="305"/>
      <c r="HQB3" s="305"/>
      <c r="HQC3" s="305"/>
      <c r="HQD3" s="305"/>
      <c r="HQE3" s="305"/>
      <c r="HQF3" s="305"/>
      <c r="HQG3" s="305"/>
      <c r="HQH3" s="305"/>
      <c r="HQI3" s="305"/>
      <c r="HQJ3" s="305"/>
      <c r="HQK3" s="305"/>
      <c r="HQL3" s="305"/>
      <c r="HQM3" s="305"/>
      <c r="HQN3" s="305"/>
      <c r="HQO3" s="305"/>
      <c r="HQP3" s="305"/>
      <c r="HQQ3" s="305"/>
      <c r="HQR3" s="305"/>
      <c r="HQS3" s="305"/>
      <c r="HQT3" s="305"/>
      <c r="HQU3" s="305"/>
      <c r="HQV3" s="305"/>
      <c r="HQW3" s="305"/>
      <c r="HQX3" s="305"/>
      <c r="HQY3" s="305"/>
      <c r="HQZ3" s="305"/>
      <c r="HRA3" s="305"/>
      <c r="HRB3" s="305"/>
      <c r="HRC3" s="305"/>
      <c r="HRD3" s="305"/>
      <c r="HRE3" s="305"/>
      <c r="HRF3" s="305"/>
      <c r="HRG3" s="305"/>
      <c r="HRH3" s="305"/>
      <c r="HRI3" s="305"/>
      <c r="HRJ3" s="305"/>
      <c r="HRK3" s="305"/>
      <c r="HRL3" s="305"/>
      <c r="HRM3" s="305"/>
      <c r="HRN3" s="305"/>
      <c r="HRO3" s="305"/>
      <c r="HRP3" s="305"/>
      <c r="HRQ3" s="305"/>
      <c r="HRR3" s="305"/>
      <c r="HRS3" s="305"/>
      <c r="HRT3" s="305"/>
      <c r="HRU3" s="305"/>
      <c r="HRV3" s="305"/>
      <c r="HRW3" s="305"/>
      <c r="HRX3" s="305"/>
      <c r="HRY3" s="305"/>
      <c r="HRZ3" s="305"/>
      <c r="HSA3" s="305"/>
      <c r="HSB3" s="305"/>
      <c r="HSC3" s="305"/>
      <c r="HSD3" s="305"/>
      <c r="HSE3" s="305"/>
      <c r="HSF3" s="305"/>
      <c r="HSG3" s="305"/>
      <c r="HSH3" s="305"/>
      <c r="HSI3" s="305"/>
      <c r="HSJ3" s="305"/>
      <c r="HSK3" s="305"/>
      <c r="HSL3" s="305"/>
      <c r="HSM3" s="305"/>
      <c r="HSN3" s="305"/>
      <c r="HSO3" s="305"/>
      <c r="HSP3" s="305"/>
      <c r="HSQ3" s="305"/>
      <c r="HSR3" s="305"/>
      <c r="HSS3" s="305"/>
      <c r="HST3" s="305"/>
      <c r="HSU3" s="305"/>
      <c r="HSV3" s="305"/>
      <c r="HSW3" s="305"/>
      <c r="HSX3" s="305"/>
      <c r="HSY3" s="305"/>
      <c r="HSZ3" s="305"/>
      <c r="HTA3" s="305"/>
      <c r="HTB3" s="305"/>
      <c r="HTC3" s="305"/>
      <c r="HTD3" s="305"/>
      <c r="HTE3" s="305"/>
      <c r="HTF3" s="305"/>
      <c r="HTG3" s="305"/>
      <c r="HTH3" s="305"/>
      <c r="HTI3" s="305"/>
      <c r="HTJ3" s="305"/>
      <c r="HTK3" s="305"/>
      <c r="HTL3" s="305"/>
      <c r="HTM3" s="305"/>
      <c r="HTN3" s="305"/>
      <c r="HTO3" s="305"/>
      <c r="HTP3" s="305"/>
      <c r="HTQ3" s="305"/>
      <c r="HTR3" s="305"/>
      <c r="HTS3" s="305"/>
      <c r="HTT3" s="305"/>
      <c r="HTU3" s="305"/>
      <c r="HTV3" s="305"/>
      <c r="HTW3" s="305"/>
      <c r="HTX3" s="305"/>
      <c r="HTY3" s="305"/>
      <c r="HTZ3" s="305"/>
      <c r="HUA3" s="305"/>
      <c r="HUB3" s="305"/>
      <c r="HUC3" s="305"/>
      <c r="HUD3" s="305"/>
      <c r="HUE3" s="305"/>
      <c r="HUF3" s="305"/>
      <c r="HUG3" s="305"/>
      <c r="HUH3" s="305"/>
      <c r="HUI3" s="305"/>
      <c r="HUJ3" s="305"/>
      <c r="HUK3" s="305"/>
      <c r="HUL3" s="305"/>
      <c r="HUM3" s="305"/>
      <c r="HUN3" s="305"/>
      <c r="HUO3" s="305"/>
      <c r="HUP3" s="305"/>
      <c r="HUQ3" s="305"/>
      <c r="HUR3" s="305"/>
      <c r="HUS3" s="305"/>
      <c r="HUT3" s="305"/>
      <c r="HUU3" s="305"/>
      <c r="HUV3" s="305"/>
      <c r="HUW3" s="305"/>
      <c r="HUX3" s="305"/>
      <c r="HUY3" s="305"/>
      <c r="HUZ3" s="305"/>
      <c r="HVA3" s="305"/>
      <c r="HVB3" s="305"/>
      <c r="HVC3" s="305"/>
      <c r="HVD3" s="305"/>
      <c r="HVE3" s="305"/>
      <c r="HVF3" s="305"/>
      <c r="HVG3" s="305"/>
      <c r="HVH3" s="305"/>
      <c r="HVI3" s="305"/>
      <c r="HVJ3" s="305"/>
      <c r="HVK3" s="305"/>
      <c r="HVL3" s="305"/>
      <c r="HVM3" s="305"/>
      <c r="HVN3" s="305"/>
      <c r="HVO3" s="305"/>
      <c r="HVP3" s="305"/>
      <c r="HVQ3" s="305"/>
      <c r="HVR3" s="305"/>
      <c r="HVS3" s="305"/>
      <c r="HVT3" s="305"/>
      <c r="HVU3" s="305"/>
      <c r="HVV3" s="305"/>
      <c r="HVW3" s="305"/>
      <c r="HVX3" s="305"/>
      <c r="HVY3" s="305"/>
      <c r="HVZ3" s="305"/>
      <c r="HWA3" s="305"/>
      <c r="HWB3" s="305"/>
      <c r="HWC3" s="305"/>
      <c r="HWD3" s="305"/>
      <c r="HWE3" s="305"/>
      <c r="HWF3" s="305"/>
      <c r="HWG3" s="305"/>
      <c r="HWH3" s="305"/>
      <c r="HWI3" s="305"/>
      <c r="HWJ3" s="305"/>
      <c r="HWK3" s="305"/>
      <c r="HWL3" s="305"/>
      <c r="HWM3" s="305"/>
      <c r="HWN3" s="305"/>
      <c r="HWO3" s="305"/>
      <c r="HWP3" s="305"/>
      <c r="HWQ3" s="305"/>
      <c r="HWR3" s="305"/>
      <c r="HWS3" s="305"/>
      <c r="HWT3" s="305"/>
      <c r="HWU3" s="305"/>
      <c r="HWV3" s="305"/>
      <c r="HWW3" s="305"/>
      <c r="HWX3" s="305"/>
      <c r="HWY3" s="305"/>
      <c r="HWZ3" s="305"/>
      <c r="HXA3" s="305"/>
      <c r="HXB3" s="305"/>
      <c r="HXC3" s="305"/>
      <c r="HXD3" s="305"/>
      <c r="HXE3" s="305"/>
      <c r="HXF3" s="305"/>
      <c r="HXG3" s="305"/>
      <c r="HXH3" s="305"/>
      <c r="HXI3" s="305"/>
      <c r="HXJ3" s="305"/>
      <c r="HXK3" s="305"/>
      <c r="HXL3" s="305"/>
      <c r="HXM3" s="305"/>
      <c r="HXN3" s="305"/>
      <c r="HXO3" s="305"/>
      <c r="HXP3" s="305"/>
      <c r="HXQ3" s="305"/>
      <c r="HXR3" s="305"/>
      <c r="HXS3" s="305"/>
      <c r="HXT3" s="305"/>
      <c r="HXU3" s="305"/>
      <c r="HXV3" s="305"/>
      <c r="HXW3" s="305"/>
      <c r="HXX3" s="305"/>
      <c r="HXY3" s="305"/>
      <c r="HXZ3" s="305"/>
      <c r="HYA3" s="305"/>
      <c r="HYB3" s="305"/>
      <c r="HYC3" s="305"/>
      <c r="HYD3" s="305"/>
      <c r="HYE3" s="305"/>
      <c r="HYF3" s="305"/>
      <c r="HYG3" s="305"/>
      <c r="HYH3" s="305"/>
      <c r="HYI3" s="305"/>
      <c r="HYJ3" s="305"/>
      <c r="HYK3" s="305"/>
      <c r="HYL3" s="305"/>
      <c r="HYM3" s="305"/>
      <c r="HYN3" s="305"/>
      <c r="HYO3" s="305"/>
      <c r="HYP3" s="305"/>
      <c r="HYQ3" s="305"/>
      <c r="HYR3" s="305"/>
      <c r="HYS3" s="305"/>
      <c r="HYT3" s="305"/>
      <c r="HYU3" s="305"/>
      <c r="HYV3" s="305"/>
      <c r="HYW3" s="305"/>
      <c r="HYX3" s="305"/>
      <c r="HYY3" s="305"/>
      <c r="HYZ3" s="305"/>
      <c r="HZA3" s="305"/>
      <c r="HZB3" s="305"/>
      <c r="HZC3" s="305"/>
      <c r="HZD3" s="305"/>
      <c r="HZE3" s="305"/>
      <c r="HZF3" s="305"/>
      <c r="HZG3" s="305"/>
      <c r="HZH3" s="305"/>
      <c r="HZI3" s="305"/>
      <c r="HZJ3" s="305"/>
      <c r="HZK3" s="305"/>
      <c r="HZL3" s="305"/>
      <c r="HZM3" s="305"/>
      <c r="HZN3" s="305"/>
      <c r="HZO3" s="305"/>
      <c r="HZP3" s="305"/>
      <c r="HZQ3" s="305"/>
      <c r="HZR3" s="305"/>
      <c r="HZS3" s="305"/>
      <c r="HZT3" s="305"/>
      <c r="HZU3" s="305"/>
      <c r="HZV3" s="305"/>
      <c r="HZW3" s="305"/>
      <c r="HZX3" s="305"/>
      <c r="HZY3" s="305"/>
      <c r="HZZ3" s="305"/>
      <c r="IAA3" s="305"/>
      <c r="IAB3" s="305"/>
      <c r="IAC3" s="305"/>
      <c r="IAD3" s="305"/>
      <c r="IAE3" s="305"/>
      <c r="IAF3" s="305"/>
      <c r="IAG3" s="305"/>
      <c r="IAH3" s="305"/>
      <c r="IAI3" s="305"/>
      <c r="IAJ3" s="305"/>
      <c r="IAK3" s="305"/>
      <c r="IAL3" s="305"/>
      <c r="IAM3" s="305"/>
      <c r="IAN3" s="305"/>
      <c r="IAO3" s="305"/>
      <c r="IAP3" s="305"/>
      <c r="IAQ3" s="305"/>
      <c r="IAR3" s="305"/>
      <c r="IAS3" s="305"/>
      <c r="IAT3" s="305"/>
      <c r="IAU3" s="305"/>
      <c r="IAV3" s="305"/>
      <c r="IAW3" s="305"/>
      <c r="IAX3" s="305"/>
      <c r="IAY3" s="305"/>
      <c r="IAZ3" s="305"/>
      <c r="IBA3" s="305"/>
      <c r="IBB3" s="305"/>
      <c r="IBC3" s="305"/>
      <c r="IBD3" s="305"/>
      <c r="IBE3" s="305"/>
      <c r="IBF3" s="305"/>
      <c r="IBG3" s="305"/>
      <c r="IBH3" s="305"/>
      <c r="IBI3" s="305"/>
      <c r="IBJ3" s="305"/>
      <c r="IBK3" s="305"/>
      <c r="IBL3" s="305"/>
      <c r="IBM3" s="305"/>
      <c r="IBN3" s="305"/>
      <c r="IBO3" s="305"/>
      <c r="IBP3" s="305"/>
      <c r="IBQ3" s="305"/>
      <c r="IBR3" s="305"/>
      <c r="IBS3" s="305"/>
      <c r="IBT3" s="305"/>
      <c r="IBU3" s="305"/>
      <c r="IBV3" s="305"/>
      <c r="IBW3" s="305"/>
      <c r="IBX3" s="305"/>
      <c r="IBY3" s="305"/>
      <c r="IBZ3" s="305"/>
      <c r="ICA3" s="305"/>
      <c r="ICB3" s="305"/>
      <c r="ICC3" s="305"/>
      <c r="ICD3" s="305"/>
      <c r="ICE3" s="305"/>
      <c r="ICF3" s="305"/>
      <c r="ICG3" s="305"/>
      <c r="ICH3" s="305"/>
      <c r="ICI3" s="305"/>
      <c r="ICJ3" s="305"/>
      <c r="ICK3" s="305"/>
      <c r="ICL3" s="305"/>
      <c r="ICM3" s="305"/>
      <c r="ICN3" s="305"/>
      <c r="ICO3" s="305"/>
      <c r="ICP3" s="305"/>
      <c r="ICQ3" s="305"/>
      <c r="ICR3" s="305"/>
      <c r="ICS3" s="305"/>
      <c r="ICT3" s="305"/>
      <c r="ICU3" s="305"/>
      <c r="ICV3" s="305"/>
      <c r="ICW3" s="305"/>
      <c r="ICX3" s="305"/>
      <c r="ICY3" s="305"/>
      <c r="ICZ3" s="305"/>
      <c r="IDA3" s="305"/>
      <c r="IDB3" s="305"/>
      <c r="IDC3" s="305"/>
      <c r="IDD3" s="305"/>
      <c r="IDE3" s="305"/>
      <c r="IDF3" s="305"/>
      <c r="IDG3" s="305"/>
      <c r="IDH3" s="305"/>
      <c r="IDI3" s="305"/>
      <c r="IDJ3" s="305"/>
      <c r="IDK3" s="305"/>
      <c r="IDL3" s="305"/>
      <c r="IDM3" s="305"/>
      <c r="IDN3" s="305"/>
      <c r="IDO3" s="305"/>
      <c r="IDP3" s="305"/>
      <c r="IDQ3" s="305"/>
      <c r="IDR3" s="305"/>
      <c r="IDS3" s="305"/>
      <c r="IDT3" s="305"/>
      <c r="IDU3" s="305"/>
      <c r="IDV3" s="305"/>
      <c r="IDW3" s="305"/>
      <c r="IDX3" s="305"/>
      <c r="IDY3" s="305"/>
      <c r="IDZ3" s="305"/>
      <c r="IEA3" s="305"/>
      <c r="IEB3" s="305"/>
      <c r="IEC3" s="305"/>
      <c r="IED3" s="305"/>
      <c r="IEE3" s="305"/>
      <c r="IEF3" s="305"/>
      <c r="IEG3" s="305"/>
      <c r="IEH3" s="305"/>
      <c r="IEI3" s="305"/>
      <c r="IEJ3" s="305"/>
      <c r="IEK3" s="305"/>
      <c r="IEL3" s="305"/>
      <c r="IEM3" s="305"/>
      <c r="IEN3" s="305"/>
      <c r="IEO3" s="305"/>
      <c r="IEP3" s="305"/>
      <c r="IEQ3" s="305"/>
      <c r="IER3" s="305"/>
      <c r="IES3" s="305"/>
      <c r="IET3" s="305"/>
      <c r="IEU3" s="305"/>
      <c r="IEV3" s="305"/>
      <c r="IEW3" s="305"/>
      <c r="IEX3" s="305"/>
      <c r="IEY3" s="305"/>
      <c r="IEZ3" s="305"/>
      <c r="IFA3" s="305"/>
      <c r="IFB3" s="305"/>
      <c r="IFC3" s="305"/>
      <c r="IFD3" s="305"/>
      <c r="IFE3" s="305"/>
      <c r="IFF3" s="305"/>
      <c r="IFG3" s="305"/>
      <c r="IFH3" s="305"/>
      <c r="IFI3" s="305"/>
      <c r="IFJ3" s="305"/>
      <c r="IFK3" s="305"/>
      <c r="IFL3" s="305"/>
      <c r="IFM3" s="305"/>
      <c r="IFN3" s="305"/>
      <c r="IFO3" s="305"/>
      <c r="IFP3" s="305"/>
      <c r="IFQ3" s="305"/>
      <c r="IFR3" s="305"/>
      <c r="IFS3" s="305"/>
      <c r="IFT3" s="305"/>
      <c r="IFU3" s="305"/>
      <c r="IFV3" s="305"/>
      <c r="IFW3" s="305"/>
      <c r="IFX3" s="305"/>
      <c r="IFY3" s="305"/>
      <c r="IFZ3" s="305"/>
      <c r="IGA3" s="305"/>
      <c r="IGB3" s="305"/>
      <c r="IGC3" s="305"/>
      <c r="IGD3" s="305"/>
      <c r="IGE3" s="305"/>
      <c r="IGF3" s="305"/>
      <c r="IGG3" s="305"/>
      <c r="IGH3" s="305"/>
      <c r="IGI3" s="305"/>
      <c r="IGJ3" s="305"/>
      <c r="IGK3" s="305"/>
      <c r="IGL3" s="305"/>
      <c r="IGM3" s="305"/>
      <c r="IGN3" s="305"/>
      <c r="IGO3" s="305"/>
      <c r="IGP3" s="305"/>
      <c r="IGQ3" s="305"/>
      <c r="IGR3" s="305"/>
      <c r="IGS3" s="305"/>
      <c r="IGT3" s="305"/>
      <c r="IGU3" s="305"/>
      <c r="IGV3" s="305"/>
      <c r="IGW3" s="305"/>
      <c r="IGX3" s="305"/>
      <c r="IGY3" s="305"/>
      <c r="IGZ3" s="305"/>
      <c r="IHA3" s="305"/>
      <c r="IHB3" s="305"/>
      <c r="IHC3" s="305"/>
      <c r="IHD3" s="305"/>
      <c r="IHE3" s="305"/>
      <c r="IHF3" s="305"/>
      <c r="IHG3" s="305"/>
      <c r="IHH3" s="305"/>
      <c r="IHI3" s="305"/>
      <c r="IHJ3" s="305"/>
      <c r="IHK3" s="305"/>
      <c r="IHL3" s="305"/>
      <c r="IHM3" s="305"/>
      <c r="IHN3" s="305"/>
      <c r="IHO3" s="305"/>
      <c r="IHP3" s="305"/>
      <c r="IHQ3" s="305"/>
      <c r="IHR3" s="305"/>
      <c r="IHS3" s="305"/>
      <c r="IHT3" s="305"/>
      <c r="IHU3" s="305"/>
      <c r="IHV3" s="305"/>
      <c r="IHW3" s="305"/>
      <c r="IHX3" s="305"/>
      <c r="IHY3" s="305"/>
      <c r="IHZ3" s="305"/>
      <c r="IIA3" s="305"/>
      <c r="IIB3" s="305"/>
      <c r="IIC3" s="305"/>
      <c r="IID3" s="305"/>
      <c r="IIE3" s="305"/>
      <c r="IIF3" s="305"/>
      <c r="IIG3" s="305"/>
      <c r="IIH3" s="305"/>
      <c r="III3" s="305"/>
      <c r="IIJ3" s="305"/>
      <c r="IIK3" s="305"/>
      <c r="IIL3" s="305"/>
      <c r="IIM3" s="305"/>
      <c r="IIN3" s="305"/>
      <c r="IIO3" s="305"/>
      <c r="IIP3" s="305"/>
      <c r="IIQ3" s="305"/>
      <c r="IIR3" s="305"/>
      <c r="IIS3" s="305"/>
      <c r="IIT3" s="305"/>
      <c r="IIU3" s="305"/>
      <c r="IIV3" s="305"/>
      <c r="IIW3" s="305"/>
      <c r="IIX3" s="305"/>
      <c r="IIY3" s="305"/>
      <c r="IIZ3" s="305"/>
      <c r="IJA3" s="305"/>
      <c r="IJB3" s="305"/>
      <c r="IJC3" s="305"/>
      <c r="IJD3" s="305"/>
      <c r="IJE3" s="305"/>
      <c r="IJF3" s="305"/>
      <c r="IJG3" s="305"/>
      <c r="IJH3" s="305"/>
      <c r="IJI3" s="305"/>
      <c r="IJJ3" s="305"/>
      <c r="IJK3" s="305"/>
      <c r="IJL3" s="305"/>
      <c r="IJM3" s="305"/>
      <c r="IJN3" s="305"/>
      <c r="IJO3" s="305"/>
      <c r="IJP3" s="305"/>
      <c r="IJQ3" s="305"/>
      <c r="IJR3" s="305"/>
      <c r="IJS3" s="305"/>
      <c r="IJT3" s="305"/>
      <c r="IJU3" s="305"/>
      <c r="IJV3" s="305"/>
      <c r="IJW3" s="305"/>
      <c r="IJX3" s="305"/>
      <c r="IJY3" s="305"/>
      <c r="IJZ3" s="305"/>
      <c r="IKA3" s="305"/>
      <c r="IKB3" s="305"/>
      <c r="IKC3" s="305"/>
      <c r="IKD3" s="305"/>
      <c r="IKE3" s="305"/>
      <c r="IKF3" s="305"/>
      <c r="IKG3" s="305"/>
      <c r="IKH3" s="305"/>
      <c r="IKI3" s="305"/>
      <c r="IKJ3" s="305"/>
      <c r="IKK3" s="305"/>
      <c r="IKL3" s="305"/>
      <c r="IKM3" s="305"/>
      <c r="IKN3" s="305"/>
      <c r="IKO3" s="305"/>
      <c r="IKP3" s="305"/>
      <c r="IKQ3" s="305"/>
      <c r="IKR3" s="305"/>
      <c r="IKS3" s="305"/>
      <c r="IKT3" s="305"/>
      <c r="IKU3" s="305"/>
      <c r="IKV3" s="305"/>
      <c r="IKW3" s="305"/>
      <c r="IKX3" s="305"/>
      <c r="IKY3" s="305"/>
      <c r="IKZ3" s="305"/>
      <c r="ILA3" s="305"/>
      <c r="ILB3" s="305"/>
      <c r="ILC3" s="305"/>
      <c r="ILD3" s="305"/>
      <c r="ILE3" s="305"/>
      <c r="ILF3" s="305"/>
      <c r="ILG3" s="305"/>
      <c r="ILH3" s="305"/>
      <c r="ILI3" s="305"/>
      <c r="ILJ3" s="305"/>
      <c r="ILK3" s="305"/>
      <c r="ILL3" s="305"/>
      <c r="ILM3" s="305"/>
      <c r="ILN3" s="305"/>
      <c r="ILO3" s="305"/>
      <c r="ILP3" s="305"/>
      <c r="ILQ3" s="305"/>
      <c r="ILR3" s="305"/>
      <c r="ILS3" s="305"/>
      <c r="ILT3" s="305"/>
      <c r="ILU3" s="305"/>
      <c r="ILV3" s="305"/>
      <c r="ILW3" s="305"/>
      <c r="ILX3" s="305"/>
      <c r="ILY3" s="305"/>
      <c r="ILZ3" s="305"/>
      <c r="IMA3" s="305"/>
      <c r="IMB3" s="305"/>
      <c r="IMC3" s="305"/>
      <c r="IMD3" s="305"/>
      <c r="IME3" s="305"/>
      <c r="IMF3" s="305"/>
      <c r="IMG3" s="305"/>
      <c r="IMH3" s="305"/>
      <c r="IMI3" s="305"/>
      <c r="IMJ3" s="305"/>
      <c r="IMK3" s="305"/>
      <c r="IML3" s="305"/>
      <c r="IMM3" s="305"/>
      <c r="IMN3" s="305"/>
      <c r="IMO3" s="305"/>
      <c r="IMP3" s="305"/>
      <c r="IMQ3" s="305"/>
      <c r="IMR3" s="305"/>
      <c r="IMS3" s="305"/>
      <c r="IMT3" s="305"/>
      <c r="IMU3" s="305"/>
      <c r="IMV3" s="305"/>
      <c r="IMW3" s="305"/>
      <c r="IMX3" s="305"/>
      <c r="IMY3" s="305"/>
      <c r="IMZ3" s="305"/>
      <c r="INA3" s="305"/>
      <c r="INB3" s="305"/>
      <c r="INC3" s="305"/>
      <c r="IND3" s="305"/>
      <c r="INE3" s="305"/>
      <c r="INF3" s="305"/>
      <c r="ING3" s="305"/>
      <c r="INH3" s="305"/>
      <c r="INI3" s="305"/>
      <c r="INJ3" s="305"/>
      <c r="INK3" s="305"/>
      <c r="INL3" s="305"/>
      <c r="INM3" s="305"/>
      <c r="INN3" s="305"/>
      <c r="INO3" s="305"/>
      <c r="INP3" s="305"/>
      <c r="INQ3" s="305"/>
      <c r="INR3" s="305"/>
      <c r="INS3" s="305"/>
      <c r="INT3" s="305"/>
      <c r="INU3" s="305"/>
      <c r="INV3" s="305"/>
      <c r="INW3" s="305"/>
      <c r="INX3" s="305"/>
      <c r="INY3" s="305"/>
      <c r="INZ3" s="305"/>
      <c r="IOA3" s="305"/>
      <c r="IOB3" s="305"/>
      <c r="IOC3" s="305"/>
      <c r="IOD3" s="305"/>
      <c r="IOE3" s="305"/>
      <c r="IOF3" s="305"/>
      <c r="IOG3" s="305"/>
      <c r="IOH3" s="305"/>
      <c r="IOI3" s="305"/>
      <c r="IOJ3" s="305"/>
      <c r="IOK3" s="305"/>
      <c r="IOL3" s="305"/>
      <c r="IOM3" s="305"/>
      <c r="ION3" s="305"/>
      <c r="IOO3" s="305"/>
      <c r="IOP3" s="305"/>
      <c r="IOQ3" s="305"/>
      <c r="IOR3" s="305"/>
      <c r="IOS3" s="305"/>
      <c r="IOT3" s="305"/>
      <c r="IOU3" s="305"/>
      <c r="IOV3" s="305"/>
      <c r="IOW3" s="305"/>
      <c r="IOX3" s="305"/>
      <c r="IOY3" s="305"/>
      <c r="IOZ3" s="305"/>
      <c r="IPA3" s="305"/>
      <c r="IPB3" s="305"/>
      <c r="IPC3" s="305"/>
      <c r="IPD3" s="305"/>
      <c r="IPE3" s="305"/>
      <c r="IPF3" s="305"/>
      <c r="IPG3" s="305"/>
      <c r="IPH3" s="305"/>
      <c r="IPI3" s="305"/>
      <c r="IPJ3" s="305"/>
      <c r="IPK3" s="305"/>
      <c r="IPL3" s="305"/>
      <c r="IPM3" s="305"/>
      <c r="IPN3" s="305"/>
      <c r="IPO3" s="305"/>
      <c r="IPP3" s="305"/>
      <c r="IPQ3" s="305"/>
      <c r="IPR3" s="305"/>
      <c r="IPS3" s="305"/>
      <c r="IPT3" s="305"/>
      <c r="IPU3" s="305"/>
      <c r="IPV3" s="305"/>
      <c r="IPW3" s="305"/>
      <c r="IPX3" s="305"/>
      <c r="IPY3" s="305"/>
      <c r="IPZ3" s="305"/>
      <c r="IQA3" s="305"/>
      <c r="IQB3" s="305"/>
      <c r="IQC3" s="305"/>
      <c r="IQD3" s="305"/>
      <c r="IQE3" s="305"/>
      <c r="IQF3" s="305"/>
      <c r="IQG3" s="305"/>
      <c r="IQH3" s="305"/>
      <c r="IQI3" s="305"/>
      <c r="IQJ3" s="305"/>
      <c r="IQK3" s="305"/>
      <c r="IQL3" s="305"/>
      <c r="IQM3" s="305"/>
      <c r="IQN3" s="305"/>
      <c r="IQO3" s="305"/>
      <c r="IQP3" s="305"/>
      <c r="IQQ3" s="305"/>
      <c r="IQR3" s="305"/>
      <c r="IQS3" s="305"/>
      <c r="IQT3" s="305"/>
      <c r="IQU3" s="305"/>
      <c r="IQV3" s="305"/>
      <c r="IQW3" s="305"/>
      <c r="IQX3" s="305"/>
      <c r="IQY3" s="305"/>
      <c r="IQZ3" s="305"/>
      <c r="IRA3" s="305"/>
      <c r="IRB3" s="305"/>
      <c r="IRC3" s="305"/>
      <c r="IRD3" s="305"/>
      <c r="IRE3" s="305"/>
      <c r="IRF3" s="305"/>
      <c r="IRG3" s="305"/>
      <c r="IRH3" s="305"/>
      <c r="IRI3" s="305"/>
      <c r="IRJ3" s="305"/>
      <c r="IRK3" s="305"/>
      <c r="IRL3" s="305"/>
      <c r="IRM3" s="305"/>
      <c r="IRN3" s="305"/>
      <c r="IRO3" s="305"/>
      <c r="IRP3" s="305"/>
      <c r="IRQ3" s="305"/>
      <c r="IRR3" s="305"/>
      <c r="IRS3" s="305"/>
      <c r="IRT3" s="305"/>
      <c r="IRU3" s="305"/>
      <c r="IRV3" s="305"/>
      <c r="IRW3" s="305"/>
      <c r="IRX3" s="305"/>
      <c r="IRY3" s="305"/>
      <c r="IRZ3" s="305"/>
      <c r="ISA3" s="305"/>
      <c r="ISB3" s="305"/>
      <c r="ISC3" s="305"/>
      <c r="ISD3" s="305"/>
      <c r="ISE3" s="305"/>
      <c r="ISF3" s="305"/>
      <c r="ISG3" s="305"/>
      <c r="ISH3" s="305"/>
      <c r="ISI3" s="305"/>
      <c r="ISJ3" s="305"/>
      <c r="ISK3" s="305"/>
      <c r="ISL3" s="305"/>
      <c r="ISM3" s="305"/>
      <c r="ISN3" s="305"/>
      <c r="ISO3" s="305"/>
      <c r="ISP3" s="305"/>
      <c r="ISQ3" s="305"/>
      <c r="ISR3" s="305"/>
      <c r="ISS3" s="305"/>
      <c r="IST3" s="305"/>
      <c r="ISU3" s="305"/>
      <c r="ISV3" s="305"/>
      <c r="ISW3" s="305"/>
      <c r="ISX3" s="305"/>
      <c r="ISY3" s="305"/>
      <c r="ISZ3" s="305"/>
      <c r="ITA3" s="305"/>
      <c r="ITB3" s="305"/>
      <c r="ITC3" s="305"/>
      <c r="ITD3" s="305"/>
      <c r="ITE3" s="305"/>
      <c r="ITF3" s="305"/>
      <c r="ITG3" s="305"/>
      <c r="ITH3" s="305"/>
      <c r="ITI3" s="305"/>
      <c r="ITJ3" s="305"/>
      <c r="ITK3" s="305"/>
      <c r="ITL3" s="305"/>
      <c r="ITM3" s="305"/>
      <c r="ITN3" s="305"/>
      <c r="ITO3" s="305"/>
      <c r="ITP3" s="305"/>
      <c r="ITQ3" s="305"/>
      <c r="ITR3" s="305"/>
      <c r="ITS3" s="305"/>
      <c r="ITT3" s="305"/>
      <c r="ITU3" s="305"/>
      <c r="ITV3" s="305"/>
      <c r="ITW3" s="305"/>
      <c r="ITX3" s="305"/>
      <c r="ITY3" s="305"/>
      <c r="ITZ3" s="305"/>
      <c r="IUA3" s="305"/>
      <c r="IUB3" s="305"/>
      <c r="IUC3" s="305"/>
      <c r="IUD3" s="305"/>
      <c r="IUE3" s="305"/>
      <c r="IUF3" s="305"/>
      <c r="IUG3" s="305"/>
      <c r="IUH3" s="305"/>
      <c r="IUI3" s="305"/>
      <c r="IUJ3" s="305"/>
      <c r="IUK3" s="305"/>
      <c r="IUL3" s="305"/>
      <c r="IUM3" s="305"/>
      <c r="IUN3" s="305"/>
      <c r="IUO3" s="305"/>
      <c r="IUP3" s="305"/>
      <c r="IUQ3" s="305"/>
      <c r="IUR3" s="305"/>
      <c r="IUS3" s="305"/>
      <c r="IUT3" s="305"/>
      <c r="IUU3" s="305"/>
      <c r="IUV3" s="305"/>
      <c r="IUW3" s="305"/>
      <c r="IUX3" s="305"/>
      <c r="IUY3" s="305"/>
      <c r="IUZ3" s="305"/>
      <c r="IVA3" s="305"/>
      <c r="IVB3" s="305"/>
      <c r="IVC3" s="305"/>
      <c r="IVD3" s="305"/>
      <c r="IVE3" s="305"/>
      <c r="IVF3" s="305"/>
      <c r="IVG3" s="305"/>
      <c r="IVH3" s="305"/>
      <c r="IVI3" s="305"/>
      <c r="IVJ3" s="305"/>
      <c r="IVK3" s="305"/>
      <c r="IVL3" s="305"/>
      <c r="IVM3" s="305"/>
      <c r="IVN3" s="305"/>
      <c r="IVO3" s="305"/>
      <c r="IVP3" s="305"/>
      <c r="IVQ3" s="305"/>
      <c r="IVR3" s="305"/>
      <c r="IVS3" s="305"/>
      <c r="IVT3" s="305"/>
      <c r="IVU3" s="305"/>
      <c r="IVV3" s="305"/>
      <c r="IVW3" s="305"/>
      <c r="IVX3" s="305"/>
      <c r="IVY3" s="305"/>
      <c r="IVZ3" s="305"/>
      <c r="IWA3" s="305"/>
      <c r="IWB3" s="305"/>
      <c r="IWC3" s="305"/>
      <c r="IWD3" s="305"/>
      <c r="IWE3" s="305"/>
      <c r="IWF3" s="305"/>
      <c r="IWG3" s="305"/>
      <c r="IWH3" s="305"/>
      <c r="IWI3" s="305"/>
      <c r="IWJ3" s="305"/>
      <c r="IWK3" s="305"/>
      <c r="IWL3" s="305"/>
      <c r="IWM3" s="305"/>
      <c r="IWN3" s="305"/>
      <c r="IWO3" s="305"/>
      <c r="IWP3" s="305"/>
      <c r="IWQ3" s="305"/>
      <c r="IWR3" s="305"/>
      <c r="IWS3" s="305"/>
      <c r="IWT3" s="305"/>
      <c r="IWU3" s="305"/>
      <c r="IWV3" s="305"/>
      <c r="IWW3" s="305"/>
      <c r="IWX3" s="305"/>
      <c r="IWY3" s="305"/>
      <c r="IWZ3" s="305"/>
      <c r="IXA3" s="305"/>
      <c r="IXB3" s="305"/>
      <c r="IXC3" s="305"/>
      <c r="IXD3" s="305"/>
      <c r="IXE3" s="305"/>
      <c r="IXF3" s="305"/>
      <c r="IXG3" s="305"/>
      <c r="IXH3" s="305"/>
      <c r="IXI3" s="305"/>
      <c r="IXJ3" s="305"/>
      <c r="IXK3" s="305"/>
      <c r="IXL3" s="305"/>
      <c r="IXM3" s="305"/>
      <c r="IXN3" s="305"/>
      <c r="IXO3" s="305"/>
      <c r="IXP3" s="305"/>
      <c r="IXQ3" s="305"/>
      <c r="IXR3" s="305"/>
      <c r="IXS3" s="305"/>
      <c r="IXT3" s="305"/>
      <c r="IXU3" s="305"/>
      <c r="IXV3" s="305"/>
      <c r="IXW3" s="305"/>
      <c r="IXX3" s="305"/>
      <c r="IXY3" s="305"/>
      <c r="IXZ3" s="305"/>
      <c r="IYA3" s="305"/>
      <c r="IYB3" s="305"/>
      <c r="IYC3" s="305"/>
      <c r="IYD3" s="305"/>
      <c r="IYE3" s="305"/>
      <c r="IYF3" s="305"/>
      <c r="IYG3" s="305"/>
      <c r="IYH3" s="305"/>
      <c r="IYI3" s="305"/>
      <c r="IYJ3" s="305"/>
      <c r="IYK3" s="305"/>
      <c r="IYL3" s="305"/>
      <c r="IYM3" s="305"/>
      <c r="IYN3" s="305"/>
      <c r="IYO3" s="305"/>
      <c r="IYP3" s="305"/>
      <c r="IYQ3" s="305"/>
      <c r="IYR3" s="305"/>
      <c r="IYS3" s="305"/>
      <c r="IYT3" s="305"/>
      <c r="IYU3" s="305"/>
      <c r="IYV3" s="305"/>
      <c r="IYW3" s="305"/>
      <c r="IYX3" s="305"/>
      <c r="IYY3" s="305"/>
      <c r="IYZ3" s="305"/>
      <c r="IZA3" s="305"/>
      <c r="IZB3" s="305"/>
      <c r="IZC3" s="305"/>
      <c r="IZD3" s="305"/>
      <c r="IZE3" s="305"/>
      <c r="IZF3" s="305"/>
      <c r="IZG3" s="305"/>
      <c r="IZH3" s="305"/>
      <c r="IZI3" s="305"/>
      <c r="IZJ3" s="305"/>
      <c r="IZK3" s="305"/>
      <c r="IZL3" s="305"/>
      <c r="IZM3" s="305"/>
      <c r="IZN3" s="305"/>
      <c r="IZO3" s="305"/>
      <c r="IZP3" s="305"/>
      <c r="IZQ3" s="305"/>
      <c r="IZR3" s="305"/>
      <c r="IZS3" s="305"/>
      <c r="IZT3" s="305"/>
      <c r="IZU3" s="305"/>
      <c r="IZV3" s="305"/>
      <c r="IZW3" s="305"/>
      <c r="IZX3" s="305"/>
      <c r="IZY3" s="305"/>
      <c r="IZZ3" s="305"/>
      <c r="JAA3" s="305"/>
      <c r="JAB3" s="305"/>
      <c r="JAC3" s="305"/>
      <c r="JAD3" s="305"/>
      <c r="JAE3" s="305"/>
      <c r="JAF3" s="305"/>
      <c r="JAG3" s="305"/>
      <c r="JAH3" s="305"/>
      <c r="JAI3" s="305"/>
      <c r="JAJ3" s="305"/>
      <c r="JAK3" s="305"/>
      <c r="JAL3" s="305"/>
      <c r="JAM3" s="305"/>
      <c r="JAN3" s="305"/>
      <c r="JAO3" s="305"/>
      <c r="JAP3" s="305"/>
      <c r="JAQ3" s="305"/>
      <c r="JAR3" s="305"/>
      <c r="JAS3" s="305"/>
      <c r="JAT3" s="305"/>
      <c r="JAU3" s="305"/>
      <c r="JAV3" s="305"/>
      <c r="JAW3" s="305"/>
      <c r="JAX3" s="305"/>
      <c r="JAY3" s="305"/>
      <c r="JAZ3" s="305"/>
      <c r="JBA3" s="305"/>
      <c r="JBB3" s="305"/>
      <c r="JBC3" s="305"/>
      <c r="JBD3" s="305"/>
      <c r="JBE3" s="305"/>
      <c r="JBF3" s="305"/>
      <c r="JBG3" s="305"/>
      <c r="JBH3" s="305"/>
      <c r="JBI3" s="305"/>
      <c r="JBJ3" s="305"/>
      <c r="JBK3" s="305"/>
      <c r="JBL3" s="305"/>
      <c r="JBM3" s="305"/>
      <c r="JBN3" s="305"/>
      <c r="JBO3" s="305"/>
      <c r="JBP3" s="305"/>
      <c r="JBQ3" s="305"/>
      <c r="JBR3" s="305"/>
      <c r="JBS3" s="305"/>
      <c r="JBT3" s="305"/>
      <c r="JBU3" s="305"/>
      <c r="JBV3" s="305"/>
      <c r="JBW3" s="305"/>
      <c r="JBX3" s="305"/>
      <c r="JBY3" s="305"/>
      <c r="JBZ3" s="305"/>
      <c r="JCA3" s="305"/>
      <c r="JCB3" s="305"/>
      <c r="JCC3" s="305"/>
      <c r="JCD3" s="305"/>
      <c r="JCE3" s="305"/>
      <c r="JCF3" s="305"/>
      <c r="JCG3" s="305"/>
      <c r="JCH3" s="305"/>
      <c r="JCI3" s="305"/>
      <c r="JCJ3" s="305"/>
      <c r="JCK3" s="305"/>
      <c r="JCL3" s="305"/>
      <c r="JCM3" s="305"/>
      <c r="JCN3" s="305"/>
      <c r="JCO3" s="305"/>
      <c r="JCP3" s="305"/>
      <c r="JCQ3" s="305"/>
      <c r="JCR3" s="305"/>
      <c r="JCS3" s="305"/>
      <c r="JCT3" s="305"/>
      <c r="JCU3" s="305"/>
      <c r="JCV3" s="305"/>
      <c r="JCW3" s="305"/>
      <c r="JCX3" s="305"/>
      <c r="JCY3" s="305"/>
      <c r="JCZ3" s="305"/>
      <c r="JDA3" s="305"/>
      <c r="JDB3" s="305"/>
      <c r="JDC3" s="305"/>
      <c r="JDD3" s="305"/>
      <c r="JDE3" s="305"/>
      <c r="JDF3" s="305"/>
      <c r="JDG3" s="305"/>
      <c r="JDH3" s="305"/>
      <c r="JDI3" s="305"/>
      <c r="JDJ3" s="305"/>
      <c r="JDK3" s="305"/>
      <c r="JDL3" s="305"/>
      <c r="JDM3" s="305"/>
      <c r="JDN3" s="305"/>
      <c r="JDO3" s="305"/>
      <c r="JDP3" s="305"/>
      <c r="JDQ3" s="305"/>
      <c r="JDR3" s="305"/>
      <c r="JDS3" s="305"/>
      <c r="JDT3" s="305"/>
      <c r="JDU3" s="305"/>
      <c r="JDV3" s="305"/>
      <c r="JDW3" s="305"/>
      <c r="JDX3" s="305"/>
      <c r="JDY3" s="305"/>
      <c r="JDZ3" s="305"/>
      <c r="JEA3" s="305"/>
      <c r="JEB3" s="305"/>
      <c r="JEC3" s="305"/>
      <c r="JED3" s="305"/>
      <c r="JEE3" s="305"/>
      <c r="JEF3" s="305"/>
      <c r="JEG3" s="305"/>
      <c r="JEH3" s="305"/>
      <c r="JEI3" s="305"/>
      <c r="JEJ3" s="305"/>
      <c r="JEK3" s="305"/>
      <c r="JEL3" s="305"/>
      <c r="JEM3" s="305"/>
      <c r="JEN3" s="305"/>
      <c r="JEO3" s="305"/>
      <c r="JEP3" s="305"/>
      <c r="JEQ3" s="305"/>
      <c r="JER3" s="305"/>
      <c r="JES3" s="305"/>
      <c r="JET3" s="305"/>
      <c r="JEU3" s="305"/>
      <c r="JEV3" s="305"/>
      <c r="JEW3" s="305"/>
      <c r="JEX3" s="305"/>
      <c r="JEY3" s="305"/>
      <c r="JEZ3" s="305"/>
      <c r="JFA3" s="305"/>
      <c r="JFB3" s="305"/>
      <c r="JFC3" s="305"/>
      <c r="JFD3" s="305"/>
      <c r="JFE3" s="305"/>
      <c r="JFF3" s="305"/>
      <c r="JFG3" s="305"/>
      <c r="JFH3" s="305"/>
      <c r="JFI3" s="305"/>
      <c r="JFJ3" s="305"/>
      <c r="JFK3" s="305"/>
      <c r="JFL3" s="305"/>
      <c r="JFM3" s="305"/>
      <c r="JFN3" s="305"/>
      <c r="JFO3" s="305"/>
      <c r="JFP3" s="305"/>
      <c r="JFQ3" s="305"/>
      <c r="JFR3" s="305"/>
      <c r="JFS3" s="305"/>
      <c r="JFT3" s="305"/>
      <c r="JFU3" s="305"/>
      <c r="JFV3" s="305"/>
      <c r="JFW3" s="305"/>
      <c r="JFX3" s="305"/>
      <c r="JFY3" s="305"/>
      <c r="JFZ3" s="305"/>
      <c r="JGA3" s="305"/>
      <c r="JGB3" s="305"/>
      <c r="JGC3" s="305"/>
      <c r="JGD3" s="305"/>
      <c r="JGE3" s="305"/>
      <c r="JGF3" s="305"/>
      <c r="JGG3" s="305"/>
      <c r="JGH3" s="305"/>
      <c r="JGI3" s="305"/>
      <c r="JGJ3" s="305"/>
      <c r="JGK3" s="305"/>
      <c r="JGL3" s="305"/>
      <c r="JGM3" s="305"/>
      <c r="JGN3" s="305"/>
      <c r="JGO3" s="305"/>
      <c r="JGP3" s="305"/>
      <c r="JGQ3" s="305"/>
      <c r="JGR3" s="305"/>
      <c r="JGS3" s="305"/>
      <c r="JGT3" s="305"/>
      <c r="JGU3" s="305"/>
      <c r="JGV3" s="305"/>
      <c r="JGW3" s="305"/>
      <c r="JGX3" s="305"/>
      <c r="JGY3" s="305"/>
      <c r="JGZ3" s="305"/>
      <c r="JHA3" s="305"/>
      <c r="JHB3" s="305"/>
      <c r="JHC3" s="305"/>
      <c r="JHD3" s="305"/>
      <c r="JHE3" s="305"/>
      <c r="JHF3" s="305"/>
      <c r="JHG3" s="305"/>
      <c r="JHH3" s="305"/>
      <c r="JHI3" s="305"/>
      <c r="JHJ3" s="305"/>
      <c r="JHK3" s="305"/>
      <c r="JHL3" s="305"/>
      <c r="JHM3" s="305"/>
      <c r="JHN3" s="305"/>
      <c r="JHO3" s="305"/>
      <c r="JHP3" s="305"/>
      <c r="JHQ3" s="305"/>
      <c r="JHR3" s="305"/>
      <c r="JHS3" s="305"/>
      <c r="JHT3" s="305"/>
      <c r="JHU3" s="305"/>
      <c r="JHV3" s="305"/>
      <c r="JHW3" s="305"/>
      <c r="JHX3" s="305"/>
      <c r="JHY3" s="305"/>
      <c r="JHZ3" s="305"/>
      <c r="JIA3" s="305"/>
      <c r="JIB3" s="305"/>
      <c r="JIC3" s="305"/>
      <c r="JID3" s="305"/>
      <c r="JIE3" s="305"/>
      <c r="JIF3" s="305"/>
      <c r="JIG3" s="305"/>
      <c r="JIH3" s="305"/>
      <c r="JII3" s="305"/>
      <c r="JIJ3" s="305"/>
      <c r="JIK3" s="305"/>
      <c r="JIL3" s="305"/>
      <c r="JIM3" s="305"/>
      <c r="JIN3" s="305"/>
      <c r="JIO3" s="305"/>
      <c r="JIP3" s="305"/>
      <c r="JIQ3" s="305"/>
      <c r="JIR3" s="305"/>
      <c r="JIS3" s="305"/>
      <c r="JIT3" s="305"/>
      <c r="JIU3" s="305"/>
      <c r="JIV3" s="305"/>
      <c r="JIW3" s="305"/>
      <c r="JIX3" s="305"/>
      <c r="JIY3" s="305"/>
      <c r="JIZ3" s="305"/>
      <c r="JJA3" s="305"/>
      <c r="JJB3" s="305"/>
      <c r="JJC3" s="305"/>
      <c r="JJD3" s="305"/>
      <c r="JJE3" s="305"/>
      <c r="JJF3" s="305"/>
      <c r="JJG3" s="305"/>
      <c r="JJH3" s="305"/>
      <c r="JJI3" s="305"/>
      <c r="JJJ3" s="305"/>
      <c r="JJK3" s="305"/>
      <c r="JJL3" s="305"/>
      <c r="JJM3" s="305"/>
      <c r="JJN3" s="305"/>
      <c r="JJO3" s="305"/>
      <c r="JJP3" s="305"/>
      <c r="JJQ3" s="305"/>
      <c r="JJR3" s="305"/>
      <c r="JJS3" s="305"/>
      <c r="JJT3" s="305"/>
      <c r="JJU3" s="305"/>
      <c r="JJV3" s="305"/>
      <c r="JJW3" s="305"/>
      <c r="JJX3" s="305"/>
      <c r="JJY3" s="305"/>
      <c r="JJZ3" s="305"/>
      <c r="JKA3" s="305"/>
      <c r="JKB3" s="305"/>
      <c r="JKC3" s="305"/>
      <c r="JKD3" s="305"/>
      <c r="JKE3" s="305"/>
      <c r="JKF3" s="305"/>
      <c r="JKG3" s="305"/>
      <c r="JKH3" s="305"/>
      <c r="JKI3" s="305"/>
      <c r="JKJ3" s="305"/>
      <c r="JKK3" s="305"/>
      <c r="JKL3" s="305"/>
      <c r="JKM3" s="305"/>
      <c r="JKN3" s="305"/>
      <c r="JKO3" s="305"/>
      <c r="JKP3" s="305"/>
      <c r="JKQ3" s="305"/>
      <c r="JKR3" s="305"/>
      <c r="JKS3" s="305"/>
      <c r="JKT3" s="305"/>
      <c r="JKU3" s="305"/>
      <c r="JKV3" s="305"/>
      <c r="JKW3" s="305"/>
      <c r="JKX3" s="305"/>
      <c r="JKY3" s="305"/>
      <c r="JKZ3" s="305"/>
      <c r="JLA3" s="305"/>
      <c r="JLB3" s="305"/>
      <c r="JLC3" s="305"/>
      <c r="JLD3" s="305"/>
      <c r="JLE3" s="305"/>
      <c r="JLF3" s="305"/>
      <c r="JLG3" s="305"/>
      <c r="JLH3" s="305"/>
      <c r="JLI3" s="305"/>
      <c r="JLJ3" s="305"/>
      <c r="JLK3" s="305"/>
      <c r="JLL3" s="305"/>
      <c r="JLM3" s="305"/>
      <c r="JLN3" s="305"/>
      <c r="JLO3" s="305"/>
      <c r="JLP3" s="305"/>
      <c r="JLQ3" s="305"/>
      <c r="JLR3" s="305"/>
      <c r="JLS3" s="305"/>
      <c r="JLT3" s="305"/>
      <c r="JLU3" s="305"/>
      <c r="JLV3" s="305"/>
      <c r="JLW3" s="305"/>
      <c r="JLX3" s="305"/>
      <c r="JLY3" s="305"/>
      <c r="JLZ3" s="305"/>
      <c r="JMA3" s="305"/>
      <c r="JMB3" s="305"/>
      <c r="JMC3" s="305"/>
      <c r="JMD3" s="305"/>
      <c r="JME3" s="305"/>
      <c r="JMF3" s="305"/>
      <c r="JMG3" s="305"/>
      <c r="JMH3" s="305"/>
      <c r="JMI3" s="305"/>
      <c r="JMJ3" s="305"/>
      <c r="JMK3" s="305"/>
      <c r="JML3" s="305"/>
      <c r="JMM3" s="305"/>
      <c r="JMN3" s="305"/>
      <c r="JMO3" s="305"/>
      <c r="JMP3" s="305"/>
      <c r="JMQ3" s="305"/>
      <c r="JMR3" s="305"/>
      <c r="JMS3" s="305"/>
      <c r="JMT3" s="305"/>
      <c r="JMU3" s="305"/>
      <c r="JMV3" s="305"/>
      <c r="JMW3" s="305"/>
      <c r="JMX3" s="305"/>
      <c r="JMY3" s="305"/>
      <c r="JMZ3" s="305"/>
      <c r="JNA3" s="305"/>
      <c r="JNB3" s="305"/>
      <c r="JNC3" s="305"/>
      <c r="JND3" s="305"/>
      <c r="JNE3" s="305"/>
      <c r="JNF3" s="305"/>
      <c r="JNG3" s="305"/>
      <c r="JNH3" s="305"/>
      <c r="JNI3" s="305"/>
      <c r="JNJ3" s="305"/>
      <c r="JNK3" s="305"/>
      <c r="JNL3" s="305"/>
      <c r="JNM3" s="305"/>
      <c r="JNN3" s="305"/>
      <c r="JNO3" s="305"/>
      <c r="JNP3" s="305"/>
      <c r="JNQ3" s="305"/>
      <c r="JNR3" s="305"/>
      <c r="JNS3" s="305"/>
      <c r="JNT3" s="305"/>
      <c r="JNU3" s="305"/>
      <c r="JNV3" s="305"/>
      <c r="JNW3" s="305"/>
      <c r="JNX3" s="305"/>
      <c r="JNY3" s="305"/>
      <c r="JNZ3" s="305"/>
      <c r="JOA3" s="305"/>
      <c r="JOB3" s="305"/>
      <c r="JOC3" s="305"/>
      <c r="JOD3" s="305"/>
      <c r="JOE3" s="305"/>
      <c r="JOF3" s="305"/>
      <c r="JOG3" s="305"/>
      <c r="JOH3" s="305"/>
      <c r="JOI3" s="305"/>
      <c r="JOJ3" s="305"/>
      <c r="JOK3" s="305"/>
      <c r="JOL3" s="305"/>
      <c r="JOM3" s="305"/>
      <c r="JON3" s="305"/>
      <c r="JOO3" s="305"/>
      <c r="JOP3" s="305"/>
      <c r="JOQ3" s="305"/>
      <c r="JOR3" s="305"/>
      <c r="JOS3" s="305"/>
      <c r="JOT3" s="305"/>
      <c r="JOU3" s="305"/>
      <c r="JOV3" s="305"/>
      <c r="JOW3" s="305"/>
      <c r="JOX3" s="305"/>
      <c r="JOY3" s="305"/>
      <c r="JOZ3" s="305"/>
      <c r="JPA3" s="305"/>
      <c r="JPB3" s="305"/>
      <c r="JPC3" s="305"/>
      <c r="JPD3" s="305"/>
      <c r="JPE3" s="305"/>
      <c r="JPF3" s="305"/>
      <c r="JPG3" s="305"/>
      <c r="JPH3" s="305"/>
      <c r="JPI3" s="305"/>
      <c r="JPJ3" s="305"/>
      <c r="JPK3" s="305"/>
      <c r="JPL3" s="305"/>
      <c r="JPM3" s="305"/>
      <c r="JPN3" s="305"/>
      <c r="JPO3" s="305"/>
      <c r="JPP3" s="305"/>
      <c r="JPQ3" s="305"/>
      <c r="JPR3" s="305"/>
      <c r="JPS3" s="305"/>
      <c r="JPT3" s="305"/>
      <c r="JPU3" s="305"/>
      <c r="JPV3" s="305"/>
      <c r="JPW3" s="305"/>
      <c r="JPX3" s="305"/>
      <c r="JPY3" s="305"/>
      <c r="JPZ3" s="305"/>
      <c r="JQA3" s="305"/>
      <c r="JQB3" s="305"/>
      <c r="JQC3" s="305"/>
      <c r="JQD3" s="305"/>
      <c r="JQE3" s="305"/>
      <c r="JQF3" s="305"/>
      <c r="JQG3" s="305"/>
      <c r="JQH3" s="305"/>
      <c r="JQI3" s="305"/>
      <c r="JQJ3" s="305"/>
      <c r="JQK3" s="305"/>
      <c r="JQL3" s="305"/>
      <c r="JQM3" s="305"/>
      <c r="JQN3" s="305"/>
      <c r="JQO3" s="305"/>
      <c r="JQP3" s="305"/>
      <c r="JQQ3" s="305"/>
      <c r="JQR3" s="305"/>
      <c r="JQS3" s="305"/>
      <c r="JQT3" s="305"/>
      <c r="JQU3" s="305"/>
      <c r="JQV3" s="305"/>
      <c r="JQW3" s="305"/>
      <c r="JQX3" s="305"/>
      <c r="JQY3" s="305"/>
      <c r="JQZ3" s="305"/>
      <c r="JRA3" s="305"/>
      <c r="JRB3" s="305"/>
      <c r="JRC3" s="305"/>
      <c r="JRD3" s="305"/>
      <c r="JRE3" s="305"/>
      <c r="JRF3" s="305"/>
      <c r="JRG3" s="305"/>
      <c r="JRH3" s="305"/>
      <c r="JRI3" s="305"/>
      <c r="JRJ3" s="305"/>
      <c r="JRK3" s="305"/>
      <c r="JRL3" s="305"/>
      <c r="JRM3" s="305"/>
      <c r="JRN3" s="305"/>
      <c r="JRO3" s="305"/>
      <c r="JRP3" s="305"/>
      <c r="JRQ3" s="305"/>
      <c r="JRR3" s="305"/>
      <c r="JRS3" s="305"/>
      <c r="JRT3" s="305"/>
      <c r="JRU3" s="305"/>
      <c r="JRV3" s="305"/>
      <c r="JRW3" s="305"/>
      <c r="JRX3" s="305"/>
      <c r="JRY3" s="305"/>
      <c r="JRZ3" s="305"/>
      <c r="JSA3" s="305"/>
      <c r="JSB3" s="305"/>
      <c r="JSC3" s="305"/>
      <c r="JSD3" s="305"/>
      <c r="JSE3" s="305"/>
      <c r="JSF3" s="305"/>
      <c r="JSG3" s="305"/>
      <c r="JSH3" s="305"/>
      <c r="JSI3" s="305"/>
      <c r="JSJ3" s="305"/>
      <c r="JSK3" s="305"/>
      <c r="JSL3" s="305"/>
      <c r="JSM3" s="305"/>
      <c r="JSN3" s="305"/>
      <c r="JSO3" s="305"/>
      <c r="JSP3" s="305"/>
      <c r="JSQ3" s="305"/>
      <c r="JSR3" s="305"/>
      <c r="JSS3" s="305"/>
      <c r="JST3" s="305"/>
      <c r="JSU3" s="305"/>
      <c r="JSV3" s="305"/>
      <c r="JSW3" s="305"/>
      <c r="JSX3" s="305"/>
      <c r="JSY3" s="305"/>
      <c r="JSZ3" s="305"/>
      <c r="JTA3" s="305"/>
      <c r="JTB3" s="305"/>
      <c r="JTC3" s="305"/>
      <c r="JTD3" s="305"/>
      <c r="JTE3" s="305"/>
      <c r="JTF3" s="305"/>
      <c r="JTG3" s="305"/>
      <c r="JTH3" s="305"/>
      <c r="JTI3" s="305"/>
      <c r="JTJ3" s="305"/>
      <c r="JTK3" s="305"/>
      <c r="JTL3" s="305"/>
      <c r="JTM3" s="305"/>
      <c r="JTN3" s="305"/>
      <c r="JTO3" s="305"/>
      <c r="JTP3" s="305"/>
      <c r="JTQ3" s="305"/>
      <c r="JTR3" s="305"/>
      <c r="JTS3" s="305"/>
      <c r="JTT3" s="305"/>
      <c r="JTU3" s="305"/>
      <c r="JTV3" s="305"/>
      <c r="JTW3" s="305"/>
      <c r="JTX3" s="305"/>
      <c r="JTY3" s="305"/>
      <c r="JTZ3" s="305"/>
      <c r="JUA3" s="305"/>
      <c r="JUB3" s="305"/>
      <c r="JUC3" s="305"/>
      <c r="JUD3" s="305"/>
      <c r="JUE3" s="305"/>
      <c r="JUF3" s="305"/>
      <c r="JUG3" s="305"/>
      <c r="JUH3" s="305"/>
      <c r="JUI3" s="305"/>
      <c r="JUJ3" s="305"/>
      <c r="JUK3" s="305"/>
      <c r="JUL3" s="305"/>
      <c r="JUM3" s="305"/>
      <c r="JUN3" s="305"/>
      <c r="JUO3" s="305"/>
      <c r="JUP3" s="305"/>
      <c r="JUQ3" s="305"/>
      <c r="JUR3" s="305"/>
      <c r="JUS3" s="305"/>
      <c r="JUT3" s="305"/>
      <c r="JUU3" s="305"/>
      <c r="JUV3" s="305"/>
      <c r="JUW3" s="305"/>
      <c r="JUX3" s="305"/>
      <c r="JUY3" s="305"/>
      <c r="JUZ3" s="305"/>
      <c r="JVA3" s="305"/>
      <c r="JVB3" s="305"/>
      <c r="JVC3" s="305"/>
      <c r="JVD3" s="305"/>
      <c r="JVE3" s="305"/>
      <c r="JVF3" s="305"/>
      <c r="JVG3" s="305"/>
      <c r="JVH3" s="305"/>
      <c r="JVI3" s="305"/>
      <c r="JVJ3" s="305"/>
      <c r="JVK3" s="305"/>
      <c r="JVL3" s="305"/>
      <c r="JVM3" s="305"/>
      <c r="JVN3" s="305"/>
      <c r="JVO3" s="305"/>
      <c r="JVP3" s="305"/>
      <c r="JVQ3" s="305"/>
      <c r="JVR3" s="305"/>
      <c r="JVS3" s="305"/>
      <c r="JVT3" s="305"/>
      <c r="JVU3" s="305"/>
      <c r="JVV3" s="305"/>
      <c r="JVW3" s="305"/>
      <c r="JVX3" s="305"/>
      <c r="JVY3" s="305"/>
      <c r="JVZ3" s="305"/>
      <c r="JWA3" s="305"/>
      <c r="JWB3" s="305"/>
      <c r="JWC3" s="305"/>
      <c r="JWD3" s="305"/>
      <c r="JWE3" s="305"/>
      <c r="JWF3" s="305"/>
      <c r="JWG3" s="305"/>
      <c r="JWH3" s="305"/>
      <c r="JWI3" s="305"/>
      <c r="JWJ3" s="305"/>
      <c r="JWK3" s="305"/>
      <c r="JWL3" s="305"/>
      <c r="JWM3" s="305"/>
      <c r="JWN3" s="305"/>
      <c r="JWO3" s="305"/>
      <c r="JWP3" s="305"/>
      <c r="JWQ3" s="305"/>
      <c r="JWR3" s="305"/>
      <c r="JWS3" s="305"/>
      <c r="JWT3" s="305"/>
      <c r="JWU3" s="305"/>
      <c r="JWV3" s="305"/>
      <c r="JWW3" s="305"/>
      <c r="JWX3" s="305"/>
      <c r="JWY3" s="305"/>
      <c r="JWZ3" s="305"/>
      <c r="JXA3" s="305"/>
      <c r="JXB3" s="305"/>
      <c r="JXC3" s="305"/>
      <c r="JXD3" s="305"/>
      <c r="JXE3" s="305"/>
      <c r="JXF3" s="305"/>
      <c r="JXG3" s="305"/>
      <c r="JXH3" s="305"/>
      <c r="JXI3" s="305"/>
      <c r="JXJ3" s="305"/>
      <c r="JXK3" s="305"/>
      <c r="JXL3" s="305"/>
      <c r="JXM3" s="305"/>
      <c r="JXN3" s="305"/>
      <c r="JXO3" s="305"/>
      <c r="JXP3" s="305"/>
      <c r="JXQ3" s="305"/>
      <c r="JXR3" s="305"/>
      <c r="JXS3" s="305"/>
      <c r="JXT3" s="305"/>
      <c r="JXU3" s="305"/>
      <c r="JXV3" s="305"/>
      <c r="JXW3" s="305"/>
      <c r="JXX3" s="305"/>
      <c r="JXY3" s="305"/>
      <c r="JXZ3" s="305"/>
      <c r="JYA3" s="305"/>
      <c r="JYB3" s="305"/>
      <c r="JYC3" s="305"/>
      <c r="JYD3" s="305"/>
      <c r="JYE3" s="305"/>
      <c r="JYF3" s="305"/>
      <c r="JYG3" s="305"/>
      <c r="JYH3" s="305"/>
      <c r="JYI3" s="305"/>
      <c r="JYJ3" s="305"/>
      <c r="JYK3" s="305"/>
      <c r="JYL3" s="305"/>
      <c r="JYM3" s="305"/>
      <c r="JYN3" s="305"/>
      <c r="JYO3" s="305"/>
      <c r="JYP3" s="305"/>
      <c r="JYQ3" s="305"/>
      <c r="JYR3" s="305"/>
      <c r="JYS3" s="305"/>
      <c r="JYT3" s="305"/>
      <c r="JYU3" s="305"/>
      <c r="JYV3" s="305"/>
      <c r="JYW3" s="305"/>
      <c r="JYX3" s="305"/>
      <c r="JYY3" s="305"/>
      <c r="JYZ3" s="305"/>
      <c r="JZA3" s="305"/>
      <c r="JZB3" s="305"/>
      <c r="JZC3" s="305"/>
      <c r="JZD3" s="305"/>
      <c r="JZE3" s="305"/>
      <c r="JZF3" s="305"/>
      <c r="JZG3" s="305"/>
      <c r="JZH3" s="305"/>
      <c r="JZI3" s="305"/>
      <c r="JZJ3" s="305"/>
      <c r="JZK3" s="305"/>
      <c r="JZL3" s="305"/>
      <c r="JZM3" s="305"/>
      <c r="JZN3" s="305"/>
      <c r="JZO3" s="305"/>
      <c r="JZP3" s="305"/>
      <c r="JZQ3" s="305"/>
      <c r="JZR3" s="305"/>
      <c r="JZS3" s="305"/>
      <c r="JZT3" s="305"/>
      <c r="JZU3" s="305"/>
      <c r="JZV3" s="305"/>
      <c r="JZW3" s="305"/>
      <c r="JZX3" s="305"/>
      <c r="JZY3" s="305"/>
      <c r="JZZ3" s="305"/>
      <c r="KAA3" s="305"/>
      <c r="KAB3" s="305"/>
      <c r="KAC3" s="305"/>
      <c r="KAD3" s="305"/>
      <c r="KAE3" s="305"/>
      <c r="KAF3" s="305"/>
      <c r="KAG3" s="305"/>
      <c r="KAH3" s="305"/>
      <c r="KAI3" s="305"/>
      <c r="KAJ3" s="305"/>
      <c r="KAK3" s="305"/>
      <c r="KAL3" s="305"/>
      <c r="KAM3" s="305"/>
      <c r="KAN3" s="305"/>
      <c r="KAO3" s="305"/>
      <c r="KAP3" s="305"/>
      <c r="KAQ3" s="305"/>
      <c r="KAR3" s="305"/>
      <c r="KAS3" s="305"/>
      <c r="KAT3" s="305"/>
      <c r="KAU3" s="305"/>
      <c r="KAV3" s="305"/>
      <c r="KAW3" s="305"/>
      <c r="KAX3" s="305"/>
      <c r="KAY3" s="305"/>
      <c r="KAZ3" s="305"/>
      <c r="KBA3" s="305"/>
      <c r="KBB3" s="305"/>
      <c r="KBC3" s="305"/>
      <c r="KBD3" s="305"/>
      <c r="KBE3" s="305"/>
      <c r="KBF3" s="305"/>
      <c r="KBG3" s="305"/>
      <c r="KBH3" s="305"/>
      <c r="KBI3" s="305"/>
      <c r="KBJ3" s="305"/>
      <c r="KBK3" s="305"/>
      <c r="KBL3" s="305"/>
      <c r="KBM3" s="305"/>
      <c r="KBN3" s="305"/>
      <c r="KBO3" s="305"/>
      <c r="KBP3" s="305"/>
      <c r="KBQ3" s="305"/>
      <c r="KBR3" s="305"/>
      <c r="KBS3" s="305"/>
      <c r="KBT3" s="305"/>
      <c r="KBU3" s="305"/>
      <c r="KBV3" s="305"/>
      <c r="KBW3" s="305"/>
      <c r="KBX3" s="305"/>
      <c r="KBY3" s="305"/>
      <c r="KBZ3" s="305"/>
      <c r="KCA3" s="305"/>
      <c r="KCB3" s="305"/>
      <c r="KCC3" s="305"/>
      <c r="KCD3" s="305"/>
      <c r="KCE3" s="305"/>
      <c r="KCF3" s="305"/>
      <c r="KCG3" s="305"/>
      <c r="KCH3" s="305"/>
      <c r="KCI3" s="305"/>
      <c r="KCJ3" s="305"/>
      <c r="KCK3" s="305"/>
      <c r="KCL3" s="305"/>
      <c r="KCM3" s="305"/>
      <c r="KCN3" s="305"/>
      <c r="KCO3" s="305"/>
      <c r="KCP3" s="305"/>
      <c r="KCQ3" s="305"/>
      <c r="KCR3" s="305"/>
      <c r="KCS3" s="305"/>
      <c r="KCT3" s="305"/>
      <c r="KCU3" s="305"/>
      <c r="KCV3" s="305"/>
      <c r="KCW3" s="305"/>
      <c r="KCX3" s="305"/>
      <c r="KCY3" s="305"/>
      <c r="KCZ3" s="305"/>
      <c r="KDA3" s="305"/>
      <c r="KDB3" s="305"/>
      <c r="KDC3" s="305"/>
      <c r="KDD3" s="305"/>
      <c r="KDE3" s="305"/>
      <c r="KDF3" s="305"/>
      <c r="KDG3" s="305"/>
      <c r="KDH3" s="305"/>
      <c r="KDI3" s="305"/>
      <c r="KDJ3" s="305"/>
      <c r="KDK3" s="305"/>
      <c r="KDL3" s="305"/>
      <c r="KDM3" s="305"/>
      <c r="KDN3" s="305"/>
      <c r="KDO3" s="305"/>
      <c r="KDP3" s="305"/>
      <c r="KDQ3" s="305"/>
      <c r="KDR3" s="305"/>
      <c r="KDS3" s="305"/>
      <c r="KDT3" s="305"/>
      <c r="KDU3" s="305"/>
      <c r="KDV3" s="305"/>
      <c r="KDW3" s="305"/>
      <c r="KDX3" s="305"/>
      <c r="KDY3" s="305"/>
      <c r="KDZ3" s="305"/>
      <c r="KEA3" s="305"/>
      <c r="KEB3" s="305"/>
      <c r="KEC3" s="305"/>
      <c r="KED3" s="305"/>
      <c r="KEE3" s="305"/>
      <c r="KEF3" s="305"/>
      <c r="KEG3" s="305"/>
      <c r="KEH3" s="305"/>
      <c r="KEI3" s="305"/>
      <c r="KEJ3" s="305"/>
      <c r="KEK3" s="305"/>
      <c r="KEL3" s="305"/>
      <c r="KEM3" s="305"/>
      <c r="KEN3" s="305"/>
      <c r="KEO3" s="305"/>
      <c r="KEP3" s="305"/>
      <c r="KEQ3" s="305"/>
      <c r="KER3" s="305"/>
      <c r="KES3" s="305"/>
      <c r="KET3" s="305"/>
      <c r="KEU3" s="305"/>
      <c r="KEV3" s="305"/>
      <c r="KEW3" s="305"/>
      <c r="KEX3" s="305"/>
      <c r="KEY3" s="305"/>
      <c r="KEZ3" s="305"/>
      <c r="KFA3" s="305"/>
      <c r="KFB3" s="305"/>
      <c r="KFC3" s="305"/>
      <c r="KFD3" s="305"/>
      <c r="KFE3" s="305"/>
      <c r="KFF3" s="305"/>
      <c r="KFG3" s="305"/>
      <c r="KFH3" s="305"/>
      <c r="KFI3" s="305"/>
      <c r="KFJ3" s="305"/>
      <c r="KFK3" s="305"/>
      <c r="KFL3" s="305"/>
      <c r="KFM3" s="305"/>
      <c r="KFN3" s="305"/>
      <c r="KFO3" s="305"/>
      <c r="KFP3" s="305"/>
      <c r="KFQ3" s="305"/>
      <c r="KFR3" s="305"/>
      <c r="KFS3" s="305"/>
      <c r="KFT3" s="305"/>
      <c r="KFU3" s="305"/>
      <c r="KFV3" s="305"/>
      <c r="KFW3" s="305"/>
      <c r="KFX3" s="305"/>
      <c r="KFY3" s="305"/>
      <c r="KFZ3" s="305"/>
      <c r="KGA3" s="305"/>
      <c r="KGB3" s="305"/>
      <c r="KGC3" s="305"/>
      <c r="KGD3" s="305"/>
      <c r="KGE3" s="305"/>
      <c r="KGF3" s="305"/>
      <c r="KGG3" s="305"/>
      <c r="KGH3" s="305"/>
      <c r="KGI3" s="305"/>
      <c r="KGJ3" s="305"/>
      <c r="KGK3" s="305"/>
      <c r="KGL3" s="305"/>
      <c r="KGM3" s="305"/>
      <c r="KGN3" s="305"/>
      <c r="KGO3" s="305"/>
      <c r="KGP3" s="305"/>
      <c r="KGQ3" s="305"/>
      <c r="KGR3" s="305"/>
      <c r="KGS3" s="305"/>
      <c r="KGT3" s="305"/>
      <c r="KGU3" s="305"/>
      <c r="KGV3" s="305"/>
      <c r="KGW3" s="305"/>
      <c r="KGX3" s="305"/>
      <c r="KGY3" s="305"/>
      <c r="KGZ3" s="305"/>
      <c r="KHA3" s="305"/>
      <c r="KHB3" s="305"/>
      <c r="KHC3" s="305"/>
      <c r="KHD3" s="305"/>
      <c r="KHE3" s="305"/>
      <c r="KHF3" s="305"/>
      <c r="KHG3" s="305"/>
      <c r="KHH3" s="305"/>
      <c r="KHI3" s="305"/>
      <c r="KHJ3" s="305"/>
      <c r="KHK3" s="305"/>
      <c r="KHL3" s="305"/>
      <c r="KHM3" s="305"/>
      <c r="KHN3" s="305"/>
      <c r="KHO3" s="305"/>
      <c r="KHP3" s="305"/>
      <c r="KHQ3" s="305"/>
      <c r="KHR3" s="305"/>
      <c r="KHS3" s="305"/>
      <c r="KHT3" s="305"/>
      <c r="KHU3" s="305"/>
      <c r="KHV3" s="305"/>
      <c r="KHW3" s="305"/>
      <c r="KHX3" s="305"/>
      <c r="KHY3" s="305"/>
      <c r="KHZ3" s="305"/>
      <c r="KIA3" s="305"/>
      <c r="KIB3" s="305"/>
      <c r="KIC3" s="305"/>
      <c r="KID3" s="305"/>
      <c r="KIE3" s="305"/>
      <c r="KIF3" s="305"/>
      <c r="KIG3" s="305"/>
      <c r="KIH3" s="305"/>
      <c r="KII3" s="305"/>
      <c r="KIJ3" s="305"/>
      <c r="KIK3" s="305"/>
      <c r="KIL3" s="305"/>
      <c r="KIM3" s="305"/>
      <c r="KIN3" s="305"/>
      <c r="KIO3" s="305"/>
      <c r="KIP3" s="305"/>
      <c r="KIQ3" s="305"/>
      <c r="KIR3" s="305"/>
      <c r="KIS3" s="305"/>
      <c r="KIT3" s="305"/>
      <c r="KIU3" s="305"/>
      <c r="KIV3" s="305"/>
      <c r="KIW3" s="305"/>
      <c r="KIX3" s="305"/>
      <c r="KIY3" s="305"/>
      <c r="KIZ3" s="305"/>
      <c r="KJA3" s="305"/>
      <c r="KJB3" s="305"/>
      <c r="KJC3" s="305"/>
      <c r="KJD3" s="305"/>
      <c r="KJE3" s="305"/>
      <c r="KJF3" s="305"/>
      <c r="KJG3" s="305"/>
      <c r="KJH3" s="305"/>
      <c r="KJI3" s="305"/>
      <c r="KJJ3" s="305"/>
      <c r="KJK3" s="305"/>
      <c r="KJL3" s="305"/>
      <c r="KJM3" s="305"/>
      <c r="KJN3" s="305"/>
      <c r="KJO3" s="305"/>
      <c r="KJP3" s="305"/>
      <c r="KJQ3" s="305"/>
      <c r="KJR3" s="305"/>
      <c r="KJS3" s="305"/>
      <c r="KJT3" s="305"/>
      <c r="KJU3" s="305"/>
      <c r="KJV3" s="305"/>
      <c r="KJW3" s="305"/>
      <c r="KJX3" s="305"/>
      <c r="KJY3" s="305"/>
      <c r="KJZ3" s="305"/>
      <c r="KKA3" s="305"/>
      <c r="KKB3" s="305"/>
      <c r="KKC3" s="305"/>
      <c r="KKD3" s="305"/>
      <c r="KKE3" s="305"/>
      <c r="KKF3" s="305"/>
      <c r="KKG3" s="305"/>
      <c r="KKH3" s="305"/>
      <c r="KKI3" s="305"/>
      <c r="KKJ3" s="305"/>
      <c r="KKK3" s="305"/>
      <c r="KKL3" s="305"/>
      <c r="KKM3" s="305"/>
      <c r="KKN3" s="305"/>
      <c r="KKO3" s="305"/>
      <c r="KKP3" s="305"/>
      <c r="KKQ3" s="305"/>
      <c r="KKR3" s="305"/>
      <c r="KKS3" s="305"/>
      <c r="KKT3" s="305"/>
      <c r="KKU3" s="305"/>
      <c r="KKV3" s="305"/>
      <c r="KKW3" s="305"/>
      <c r="KKX3" s="305"/>
      <c r="KKY3" s="305"/>
      <c r="KKZ3" s="305"/>
      <c r="KLA3" s="305"/>
      <c r="KLB3" s="305"/>
      <c r="KLC3" s="305"/>
      <c r="KLD3" s="305"/>
      <c r="KLE3" s="305"/>
      <c r="KLF3" s="305"/>
      <c r="KLG3" s="305"/>
      <c r="KLH3" s="305"/>
      <c r="KLI3" s="305"/>
      <c r="KLJ3" s="305"/>
      <c r="KLK3" s="305"/>
      <c r="KLL3" s="305"/>
      <c r="KLM3" s="305"/>
      <c r="KLN3" s="305"/>
      <c r="KLO3" s="305"/>
      <c r="KLP3" s="305"/>
      <c r="KLQ3" s="305"/>
      <c r="KLR3" s="305"/>
      <c r="KLS3" s="305"/>
      <c r="KLT3" s="305"/>
      <c r="KLU3" s="305"/>
      <c r="KLV3" s="305"/>
      <c r="KLW3" s="305"/>
      <c r="KLX3" s="305"/>
      <c r="KLY3" s="305"/>
      <c r="KLZ3" s="305"/>
      <c r="KMA3" s="305"/>
      <c r="KMB3" s="305"/>
      <c r="KMC3" s="305"/>
      <c r="KMD3" s="305"/>
      <c r="KME3" s="305"/>
      <c r="KMF3" s="305"/>
      <c r="KMG3" s="305"/>
      <c r="KMH3" s="305"/>
      <c r="KMI3" s="305"/>
      <c r="KMJ3" s="305"/>
      <c r="KMK3" s="305"/>
      <c r="KML3" s="305"/>
      <c r="KMM3" s="305"/>
      <c r="KMN3" s="305"/>
      <c r="KMO3" s="305"/>
      <c r="KMP3" s="305"/>
      <c r="KMQ3" s="305"/>
      <c r="KMR3" s="305"/>
      <c r="KMS3" s="305"/>
      <c r="KMT3" s="305"/>
      <c r="KMU3" s="305"/>
      <c r="KMV3" s="305"/>
      <c r="KMW3" s="305"/>
      <c r="KMX3" s="305"/>
      <c r="KMY3" s="305"/>
      <c r="KMZ3" s="305"/>
      <c r="KNA3" s="305"/>
      <c r="KNB3" s="305"/>
      <c r="KNC3" s="305"/>
      <c r="KND3" s="305"/>
      <c r="KNE3" s="305"/>
      <c r="KNF3" s="305"/>
      <c r="KNG3" s="305"/>
      <c r="KNH3" s="305"/>
      <c r="KNI3" s="305"/>
      <c r="KNJ3" s="305"/>
      <c r="KNK3" s="305"/>
      <c r="KNL3" s="305"/>
      <c r="KNM3" s="305"/>
      <c r="KNN3" s="305"/>
      <c r="KNO3" s="305"/>
      <c r="KNP3" s="305"/>
      <c r="KNQ3" s="305"/>
      <c r="KNR3" s="305"/>
      <c r="KNS3" s="305"/>
      <c r="KNT3" s="305"/>
      <c r="KNU3" s="305"/>
      <c r="KNV3" s="305"/>
      <c r="KNW3" s="305"/>
      <c r="KNX3" s="305"/>
      <c r="KNY3" s="305"/>
      <c r="KNZ3" s="305"/>
      <c r="KOA3" s="305"/>
      <c r="KOB3" s="305"/>
      <c r="KOC3" s="305"/>
      <c r="KOD3" s="305"/>
      <c r="KOE3" s="305"/>
      <c r="KOF3" s="305"/>
      <c r="KOG3" s="305"/>
      <c r="KOH3" s="305"/>
      <c r="KOI3" s="305"/>
      <c r="KOJ3" s="305"/>
      <c r="KOK3" s="305"/>
      <c r="KOL3" s="305"/>
      <c r="KOM3" s="305"/>
      <c r="KON3" s="305"/>
      <c r="KOO3" s="305"/>
      <c r="KOP3" s="305"/>
      <c r="KOQ3" s="305"/>
      <c r="KOR3" s="305"/>
      <c r="KOS3" s="305"/>
      <c r="KOT3" s="305"/>
      <c r="KOU3" s="305"/>
      <c r="KOV3" s="305"/>
      <c r="KOW3" s="305"/>
      <c r="KOX3" s="305"/>
      <c r="KOY3" s="305"/>
      <c r="KOZ3" s="305"/>
      <c r="KPA3" s="305"/>
      <c r="KPB3" s="305"/>
      <c r="KPC3" s="305"/>
      <c r="KPD3" s="305"/>
      <c r="KPE3" s="305"/>
      <c r="KPF3" s="305"/>
      <c r="KPG3" s="305"/>
      <c r="KPH3" s="305"/>
      <c r="KPI3" s="305"/>
      <c r="KPJ3" s="305"/>
      <c r="KPK3" s="305"/>
      <c r="KPL3" s="305"/>
      <c r="KPM3" s="305"/>
      <c r="KPN3" s="305"/>
      <c r="KPO3" s="305"/>
      <c r="KPP3" s="305"/>
      <c r="KPQ3" s="305"/>
      <c r="KPR3" s="305"/>
      <c r="KPS3" s="305"/>
      <c r="KPT3" s="305"/>
      <c r="KPU3" s="305"/>
      <c r="KPV3" s="305"/>
      <c r="KPW3" s="305"/>
      <c r="KPX3" s="305"/>
      <c r="KPY3" s="305"/>
      <c r="KPZ3" s="305"/>
      <c r="KQA3" s="305"/>
      <c r="KQB3" s="305"/>
      <c r="KQC3" s="305"/>
      <c r="KQD3" s="305"/>
      <c r="KQE3" s="305"/>
      <c r="KQF3" s="305"/>
      <c r="KQG3" s="305"/>
      <c r="KQH3" s="305"/>
      <c r="KQI3" s="305"/>
      <c r="KQJ3" s="305"/>
      <c r="KQK3" s="305"/>
      <c r="KQL3" s="305"/>
      <c r="KQM3" s="305"/>
      <c r="KQN3" s="305"/>
      <c r="KQO3" s="305"/>
      <c r="KQP3" s="305"/>
      <c r="KQQ3" s="305"/>
      <c r="KQR3" s="305"/>
      <c r="KQS3" s="305"/>
      <c r="KQT3" s="305"/>
      <c r="KQU3" s="305"/>
      <c r="KQV3" s="305"/>
      <c r="KQW3" s="305"/>
      <c r="KQX3" s="305"/>
      <c r="KQY3" s="305"/>
      <c r="KQZ3" s="305"/>
      <c r="KRA3" s="305"/>
      <c r="KRB3" s="305"/>
      <c r="KRC3" s="305"/>
      <c r="KRD3" s="305"/>
      <c r="KRE3" s="305"/>
      <c r="KRF3" s="305"/>
      <c r="KRG3" s="305"/>
      <c r="KRH3" s="305"/>
      <c r="KRI3" s="305"/>
      <c r="KRJ3" s="305"/>
      <c r="KRK3" s="305"/>
      <c r="KRL3" s="305"/>
      <c r="KRM3" s="305"/>
      <c r="KRN3" s="305"/>
      <c r="KRO3" s="305"/>
      <c r="KRP3" s="305"/>
      <c r="KRQ3" s="305"/>
      <c r="KRR3" s="305"/>
      <c r="KRS3" s="305"/>
      <c r="KRT3" s="305"/>
      <c r="KRU3" s="305"/>
      <c r="KRV3" s="305"/>
      <c r="KRW3" s="305"/>
      <c r="KRX3" s="305"/>
      <c r="KRY3" s="305"/>
      <c r="KRZ3" s="305"/>
      <c r="KSA3" s="305"/>
      <c r="KSB3" s="305"/>
      <c r="KSC3" s="305"/>
      <c r="KSD3" s="305"/>
      <c r="KSE3" s="305"/>
      <c r="KSF3" s="305"/>
      <c r="KSG3" s="305"/>
      <c r="KSH3" s="305"/>
      <c r="KSI3" s="305"/>
      <c r="KSJ3" s="305"/>
      <c r="KSK3" s="305"/>
      <c r="KSL3" s="305"/>
      <c r="KSM3" s="305"/>
      <c r="KSN3" s="305"/>
      <c r="KSO3" s="305"/>
      <c r="KSP3" s="305"/>
      <c r="KSQ3" s="305"/>
      <c r="KSR3" s="305"/>
      <c r="KSS3" s="305"/>
      <c r="KST3" s="305"/>
      <c r="KSU3" s="305"/>
      <c r="KSV3" s="305"/>
      <c r="KSW3" s="305"/>
      <c r="KSX3" s="305"/>
      <c r="KSY3" s="305"/>
      <c r="KSZ3" s="305"/>
      <c r="KTA3" s="305"/>
      <c r="KTB3" s="305"/>
      <c r="KTC3" s="305"/>
      <c r="KTD3" s="305"/>
      <c r="KTE3" s="305"/>
      <c r="KTF3" s="305"/>
      <c r="KTG3" s="305"/>
      <c r="KTH3" s="305"/>
      <c r="KTI3" s="305"/>
      <c r="KTJ3" s="305"/>
      <c r="KTK3" s="305"/>
      <c r="KTL3" s="305"/>
      <c r="KTM3" s="305"/>
      <c r="KTN3" s="305"/>
      <c r="KTO3" s="305"/>
      <c r="KTP3" s="305"/>
      <c r="KTQ3" s="305"/>
      <c r="KTR3" s="305"/>
      <c r="KTS3" s="305"/>
      <c r="KTT3" s="305"/>
      <c r="KTU3" s="305"/>
      <c r="KTV3" s="305"/>
      <c r="KTW3" s="305"/>
      <c r="KTX3" s="305"/>
      <c r="KTY3" s="305"/>
      <c r="KTZ3" s="305"/>
      <c r="KUA3" s="305"/>
      <c r="KUB3" s="305"/>
      <c r="KUC3" s="305"/>
      <c r="KUD3" s="305"/>
      <c r="KUE3" s="305"/>
      <c r="KUF3" s="305"/>
      <c r="KUG3" s="305"/>
      <c r="KUH3" s="305"/>
      <c r="KUI3" s="305"/>
      <c r="KUJ3" s="305"/>
      <c r="KUK3" s="305"/>
      <c r="KUL3" s="305"/>
      <c r="KUM3" s="305"/>
      <c r="KUN3" s="305"/>
      <c r="KUO3" s="305"/>
      <c r="KUP3" s="305"/>
      <c r="KUQ3" s="305"/>
      <c r="KUR3" s="305"/>
      <c r="KUS3" s="305"/>
      <c r="KUT3" s="305"/>
      <c r="KUU3" s="305"/>
      <c r="KUV3" s="305"/>
      <c r="KUW3" s="305"/>
      <c r="KUX3" s="305"/>
      <c r="KUY3" s="305"/>
      <c r="KUZ3" s="305"/>
      <c r="KVA3" s="305"/>
      <c r="KVB3" s="305"/>
      <c r="KVC3" s="305"/>
      <c r="KVD3" s="305"/>
      <c r="KVE3" s="305"/>
      <c r="KVF3" s="305"/>
      <c r="KVG3" s="305"/>
      <c r="KVH3" s="305"/>
      <c r="KVI3" s="305"/>
      <c r="KVJ3" s="305"/>
      <c r="KVK3" s="305"/>
      <c r="KVL3" s="305"/>
      <c r="KVM3" s="305"/>
      <c r="KVN3" s="305"/>
      <c r="KVO3" s="305"/>
      <c r="KVP3" s="305"/>
      <c r="KVQ3" s="305"/>
      <c r="KVR3" s="305"/>
      <c r="KVS3" s="305"/>
      <c r="KVT3" s="305"/>
      <c r="KVU3" s="305"/>
      <c r="KVV3" s="305"/>
      <c r="KVW3" s="305"/>
      <c r="KVX3" s="305"/>
      <c r="KVY3" s="305"/>
      <c r="KVZ3" s="305"/>
      <c r="KWA3" s="305"/>
      <c r="KWB3" s="305"/>
      <c r="KWC3" s="305"/>
      <c r="KWD3" s="305"/>
      <c r="KWE3" s="305"/>
      <c r="KWF3" s="305"/>
      <c r="KWG3" s="305"/>
      <c r="KWH3" s="305"/>
      <c r="KWI3" s="305"/>
      <c r="KWJ3" s="305"/>
      <c r="KWK3" s="305"/>
      <c r="KWL3" s="305"/>
      <c r="KWM3" s="305"/>
      <c r="KWN3" s="305"/>
      <c r="KWO3" s="305"/>
      <c r="KWP3" s="305"/>
      <c r="KWQ3" s="305"/>
      <c r="KWR3" s="305"/>
      <c r="KWS3" s="305"/>
      <c r="KWT3" s="305"/>
      <c r="KWU3" s="305"/>
      <c r="KWV3" s="305"/>
      <c r="KWW3" s="305"/>
      <c r="KWX3" s="305"/>
      <c r="KWY3" s="305"/>
      <c r="KWZ3" s="305"/>
      <c r="KXA3" s="305"/>
      <c r="KXB3" s="305"/>
      <c r="KXC3" s="305"/>
      <c r="KXD3" s="305"/>
      <c r="KXE3" s="305"/>
      <c r="KXF3" s="305"/>
      <c r="KXG3" s="305"/>
      <c r="KXH3" s="305"/>
      <c r="KXI3" s="305"/>
      <c r="KXJ3" s="305"/>
      <c r="KXK3" s="305"/>
      <c r="KXL3" s="305"/>
      <c r="KXM3" s="305"/>
      <c r="KXN3" s="305"/>
      <c r="KXO3" s="305"/>
      <c r="KXP3" s="305"/>
      <c r="KXQ3" s="305"/>
      <c r="KXR3" s="305"/>
      <c r="KXS3" s="305"/>
      <c r="KXT3" s="305"/>
      <c r="KXU3" s="305"/>
      <c r="KXV3" s="305"/>
      <c r="KXW3" s="305"/>
      <c r="KXX3" s="305"/>
      <c r="KXY3" s="305"/>
      <c r="KXZ3" s="305"/>
      <c r="KYA3" s="305"/>
      <c r="KYB3" s="305"/>
      <c r="KYC3" s="305"/>
      <c r="KYD3" s="305"/>
      <c r="KYE3" s="305"/>
      <c r="KYF3" s="305"/>
      <c r="KYG3" s="305"/>
      <c r="KYH3" s="305"/>
      <c r="KYI3" s="305"/>
      <c r="KYJ3" s="305"/>
      <c r="KYK3" s="305"/>
      <c r="KYL3" s="305"/>
      <c r="KYM3" s="305"/>
      <c r="KYN3" s="305"/>
      <c r="KYO3" s="305"/>
      <c r="KYP3" s="305"/>
      <c r="KYQ3" s="305"/>
      <c r="KYR3" s="305"/>
      <c r="KYS3" s="305"/>
      <c r="KYT3" s="305"/>
      <c r="KYU3" s="305"/>
      <c r="KYV3" s="305"/>
      <c r="KYW3" s="305"/>
      <c r="KYX3" s="305"/>
      <c r="KYY3" s="305"/>
      <c r="KYZ3" s="305"/>
      <c r="KZA3" s="305"/>
      <c r="KZB3" s="305"/>
      <c r="KZC3" s="305"/>
      <c r="KZD3" s="305"/>
      <c r="KZE3" s="305"/>
      <c r="KZF3" s="305"/>
      <c r="KZG3" s="305"/>
      <c r="KZH3" s="305"/>
      <c r="KZI3" s="305"/>
      <c r="KZJ3" s="305"/>
      <c r="KZK3" s="305"/>
      <c r="KZL3" s="305"/>
      <c r="KZM3" s="305"/>
      <c r="KZN3" s="305"/>
      <c r="KZO3" s="305"/>
      <c r="KZP3" s="305"/>
      <c r="KZQ3" s="305"/>
      <c r="KZR3" s="305"/>
      <c r="KZS3" s="305"/>
      <c r="KZT3" s="305"/>
      <c r="KZU3" s="305"/>
      <c r="KZV3" s="305"/>
      <c r="KZW3" s="305"/>
      <c r="KZX3" s="305"/>
      <c r="KZY3" s="305"/>
      <c r="KZZ3" s="305"/>
      <c r="LAA3" s="305"/>
      <c r="LAB3" s="305"/>
      <c r="LAC3" s="305"/>
      <c r="LAD3" s="305"/>
      <c r="LAE3" s="305"/>
      <c r="LAF3" s="305"/>
      <c r="LAG3" s="305"/>
      <c r="LAH3" s="305"/>
      <c r="LAI3" s="305"/>
      <c r="LAJ3" s="305"/>
      <c r="LAK3" s="305"/>
      <c r="LAL3" s="305"/>
      <c r="LAM3" s="305"/>
      <c r="LAN3" s="305"/>
      <c r="LAO3" s="305"/>
      <c r="LAP3" s="305"/>
      <c r="LAQ3" s="305"/>
      <c r="LAR3" s="305"/>
      <c r="LAS3" s="305"/>
      <c r="LAT3" s="305"/>
      <c r="LAU3" s="305"/>
      <c r="LAV3" s="305"/>
      <c r="LAW3" s="305"/>
      <c r="LAX3" s="305"/>
      <c r="LAY3" s="305"/>
      <c r="LAZ3" s="305"/>
      <c r="LBA3" s="305"/>
      <c r="LBB3" s="305"/>
      <c r="LBC3" s="305"/>
      <c r="LBD3" s="305"/>
      <c r="LBE3" s="305"/>
      <c r="LBF3" s="305"/>
      <c r="LBG3" s="305"/>
      <c r="LBH3" s="305"/>
      <c r="LBI3" s="305"/>
      <c r="LBJ3" s="305"/>
      <c r="LBK3" s="305"/>
      <c r="LBL3" s="305"/>
      <c r="LBM3" s="305"/>
      <c r="LBN3" s="305"/>
      <c r="LBO3" s="305"/>
      <c r="LBP3" s="305"/>
      <c r="LBQ3" s="305"/>
      <c r="LBR3" s="305"/>
      <c r="LBS3" s="305"/>
      <c r="LBT3" s="305"/>
      <c r="LBU3" s="305"/>
      <c r="LBV3" s="305"/>
      <c r="LBW3" s="305"/>
      <c r="LBX3" s="305"/>
      <c r="LBY3" s="305"/>
      <c r="LBZ3" s="305"/>
      <c r="LCA3" s="305"/>
      <c r="LCB3" s="305"/>
      <c r="LCC3" s="305"/>
      <c r="LCD3" s="305"/>
      <c r="LCE3" s="305"/>
      <c r="LCF3" s="305"/>
      <c r="LCG3" s="305"/>
      <c r="LCH3" s="305"/>
      <c r="LCI3" s="305"/>
      <c r="LCJ3" s="305"/>
      <c r="LCK3" s="305"/>
      <c r="LCL3" s="305"/>
      <c r="LCM3" s="305"/>
      <c r="LCN3" s="305"/>
      <c r="LCO3" s="305"/>
      <c r="LCP3" s="305"/>
      <c r="LCQ3" s="305"/>
      <c r="LCR3" s="305"/>
      <c r="LCS3" s="305"/>
      <c r="LCT3" s="305"/>
      <c r="LCU3" s="305"/>
      <c r="LCV3" s="305"/>
      <c r="LCW3" s="305"/>
      <c r="LCX3" s="305"/>
      <c r="LCY3" s="305"/>
      <c r="LCZ3" s="305"/>
      <c r="LDA3" s="305"/>
      <c r="LDB3" s="305"/>
      <c r="LDC3" s="305"/>
      <c r="LDD3" s="305"/>
      <c r="LDE3" s="305"/>
      <c r="LDF3" s="305"/>
      <c r="LDG3" s="305"/>
      <c r="LDH3" s="305"/>
      <c r="LDI3" s="305"/>
      <c r="LDJ3" s="305"/>
      <c r="LDK3" s="305"/>
      <c r="LDL3" s="305"/>
      <c r="LDM3" s="305"/>
      <c r="LDN3" s="305"/>
      <c r="LDO3" s="305"/>
      <c r="LDP3" s="305"/>
      <c r="LDQ3" s="305"/>
      <c r="LDR3" s="305"/>
      <c r="LDS3" s="305"/>
      <c r="LDT3" s="305"/>
      <c r="LDU3" s="305"/>
      <c r="LDV3" s="305"/>
      <c r="LDW3" s="305"/>
      <c r="LDX3" s="305"/>
      <c r="LDY3" s="305"/>
      <c r="LDZ3" s="305"/>
      <c r="LEA3" s="305"/>
      <c r="LEB3" s="305"/>
      <c r="LEC3" s="305"/>
      <c r="LED3" s="305"/>
      <c r="LEE3" s="305"/>
      <c r="LEF3" s="305"/>
      <c r="LEG3" s="305"/>
      <c r="LEH3" s="305"/>
      <c r="LEI3" s="305"/>
      <c r="LEJ3" s="305"/>
      <c r="LEK3" s="305"/>
      <c r="LEL3" s="305"/>
      <c r="LEM3" s="305"/>
      <c r="LEN3" s="305"/>
      <c r="LEO3" s="305"/>
      <c r="LEP3" s="305"/>
      <c r="LEQ3" s="305"/>
      <c r="LER3" s="305"/>
      <c r="LES3" s="305"/>
      <c r="LET3" s="305"/>
      <c r="LEU3" s="305"/>
      <c r="LEV3" s="305"/>
      <c r="LEW3" s="305"/>
      <c r="LEX3" s="305"/>
      <c r="LEY3" s="305"/>
      <c r="LEZ3" s="305"/>
      <c r="LFA3" s="305"/>
      <c r="LFB3" s="305"/>
      <c r="LFC3" s="305"/>
      <c r="LFD3" s="305"/>
      <c r="LFE3" s="305"/>
      <c r="LFF3" s="305"/>
      <c r="LFG3" s="305"/>
      <c r="LFH3" s="305"/>
      <c r="LFI3" s="305"/>
      <c r="LFJ3" s="305"/>
      <c r="LFK3" s="305"/>
      <c r="LFL3" s="305"/>
      <c r="LFM3" s="305"/>
      <c r="LFN3" s="305"/>
      <c r="LFO3" s="305"/>
      <c r="LFP3" s="305"/>
      <c r="LFQ3" s="305"/>
      <c r="LFR3" s="305"/>
      <c r="LFS3" s="305"/>
      <c r="LFT3" s="305"/>
      <c r="LFU3" s="305"/>
      <c r="LFV3" s="305"/>
      <c r="LFW3" s="305"/>
      <c r="LFX3" s="305"/>
      <c r="LFY3" s="305"/>
      <c r="LFZ3" s="305"/>
      <c r="LGA3" s="305"/>
      <c r="LGB3" s="305"/>
      <c r="LGC3" s="305"/>
      <c r="LGD3" s="305"/>
      <c r="LGE3" s="305"/>
      <c r="LGF3" s="305"/>
      <c r="LGG3" s="305"/>
      <c r="LGH3" s="305"/>
      <c r="LGI3" s="305"/>
      <c r="LGJ3" s="305"/>
      <c r="LGK3" s="305"/>
      <c r="LGL3" s="305"/>
      <c r="LGM3" s="305"/>
      <c r="LGN3" s="305"/>
      <c r="LGO3" s="305"/>
      <c r="LGP3" s="305"/>
      <c r="LGQ3" s="305"/>
      <c r="LGR3" s="305"/>
      <c r="LGS3" s="305"/>
      <c r="LGT3" s="305"/>
      <c r="LGU3" s="305"/>
      <c r="LGV3" s="305"/>
      <c r="LGW3" s="305"/>
      <c r="LGX3" s="305"/>
      <c r="LGY3" s="305"/>
      <c r="LGZ3" s="305"/>
      <c r="LHA3" s="305"/>
      <c r="LHB3" s="305"/>
      <c r="LHC3" s="305"/>
      <c r="LHD3" s="305"/>
      <c r="LHE3" s="305"/>
      <c r="LHF3" s="305"/>
      <c r="LHG3" s="305"/>
      <c r="LHH3" s="305"/>
      <c r="LHI3" s="305"/>
      <c r="LHJ3" s="305"/>
      <c r="LHK3" s="305"/>
      <c r="LHL3" s="305"/>
      <c r="LHM3" s="305"/>
      <c r="LHN3" s="305"/>
      <c r="LHO3" s="305"/>
      <c r="LHP3" s="305"/>
      <c r="LHQ3" s="305"/>
      <c r="LHR3" s="305"/>
      <c r="LHS3" s="305"/>
      <c r="LHT3" s="305"/>
      <c r="LHU3" s="305"/>
      <c r="LHV3" s="305"/>
      <c r="LHW3" s="305"/>
      <c r="LHX3" s="305"/>
      <c r="LHY3" s="305"/>
      <c r="LHZ3" s="305"/>
      <c r="LIA3" s="305"/>
      <c r="LIB3" s="305"/>
      <c r="LIC3" s="305"/>
      <c r="LID3" s="305"/>
      <c r="LIE3" s="305"/>
      <c r="LIF3" s="305"/>
      <c r="LIG3" s="305"/>
      <c r="LIH3" s="305"/>
      <c r="LII3" s="305"/>
      <c r="LIJ3" s="305"/>
      <c r="LIK3" s="305"/>
      <c r="LIL3" s="305"/>
      <c r="LIM3" s="305"/>
      <c r="LIN3" s="305"/>
      <c r="LIO3" s="305"/>
      <c r="LIP3" s="305"/>
      <c r="LIQ3" s="305"/>
      <c r="LIR3" s="305"/>
      <c r="LIS3" s="305"/>
      <c r="LIT3" s="305"/>
      <c r="LIU3" s="305"/>
      <c r="LIV3" s="305"/>
      <c r="LIW3" s="305"/>
      <c r="LIX3" s="305"/>
      <c r="LIY3" s="305"/>
      <c r="LIZ3" s="305"/>
      <c r="LJA3" s="305"/>
      <c r="LJB3" s="305"/>
      <c r="LJC3" s="305"/>
      <c r="LJD3" s="305"/>
      <c r="LJE3" s="305"/>
      <c r="LJF3" s="305"/>
      <c r="LJG3" s="305"/>
      <c r="LJH3" s="305"/>
      <c r="LJI3" s="305"/>
      <c r="LJJ3" s="305"/>
      <c r="LJK3" s="305"/>
      <c r="LJL3" s="305"/>
      <c r="LJM3" s="305"/>
      <c r="LJN3" s="305"/>
      <c r="LJO3" s="305"/>
      <c r="LJP3" s="305"/>
      <c r="LJQ3" s="305"/>
      <c r="LJR3" s="305"/>
      <c r="LJS3" s="305"/>
      <c r="LJT3" s="305"/>
      <c r="LJU3" s="305"/>
      <c r="LJV3" s="305"/>
      <c r="LJW3" s="305"/>
      <c r="LJX3" s="305"/>
      <c r="LJY3" s="305"/>
      <c r="LJZ3" s="305"/>
      <c r="LKA3" s="305"/>
      <c r="LKB3" s="305"/>
      <c r="LKC3" s="305"/>
      <c r="LKD3" s="305"/>
      <c r="LKE3" s="305"/>
      <c r="LKF3" s="305"/>
      <c r="LKG3" s="305"/>
      <c r="LKH3" s="305"/>
      <c r="LKI3" s="305"/>
      <c r="LKJ3" s="305"/>
      <c r="LKK3" s="305"/>
      <c r="LKL3" s="305"/>
      <c r="LKM3" s="305"/>
      <c r="LKN3" s="305"/>
      <c r="LKO3" s="305"/>
      <c r="LKP3" s="305"/>
      <c r="LKQ3" s="305"/>
      <c r="LKR3" s="305"/>
      <c r="LKS3" s="305"/>
      <c r="LKT3" s="305"/>
      <c r="LKU3" s="305"/>
      <c r="LKV3" s="305"/>
      <c r="LKW3" s="305"/>
      <c r="LKX3" s="305"/>
      <c r="LKY3" s="305"/>
      <c r="LKZ3" s="305"/>
      <c r="LLA3" s="305"/>
      <c r="LLB3" s="305"/>
      <c r="LLC3" s="305"/>
      <c r="LLD3" s="305"/>
      <c r="LLE3" s="305"/>
      <c r="LLF3" s="305"/>
      <c r="LLG3" s="305"/>
      <c r="LLH3" s="305"/>
      <c r="LLI3" s="305"/>
      <c r="LLJ3" s="305"/>
      <c r="LLK3" s="305"/>
      <c r="LLL3" s="305"/>
      <c r="LLM3" s="305"/>
      <c r="LLN3" s="305"/>
      <c r="LLO3" s="305"/>
      <c r="LLP3" s="305"/>
      <c r="LLQ3" s="305"/>
      <c r="LLR3" s="305"/>
      <c r="LLS3" s="305"/>
      <c r="LLT3" s="305"/>
      <c r="LLU3" s="305"/>
      <c r="LLV3" s="305"/>
      <c r="LLW3" s="305"/>
      <c r="LLX3" s="305"/>
      <c r="LLY3" s="305"/>
      <c r="LLZ3" s="305"/>
      <c r="LMA3" s="305"/>
      <c r="LMB3" s="305"/>
      <c r="LMC3" s="305"/>
      <c r="LMD3" s="305"/>
      <c r="LME3" s="305"/>
      <c r="LMF3" s="305"/>
      <c r="LMG3" s="305"/>
      <c r="LMH3" s="305"/>
      <c r="LMI3" s="305"/>
      <c r="LMJ3" s="305"/>
      <c r="LMK3" s="305"/>
      <c r="LML3" s="305"/>
      <c r="LMM3" s="305"/>
      <c r="LMN3" s="305"/>
      <c r="LMO3" s="305"/>
      <c r="LMP3" s="305"/>
      <c r="LMQ3" s="305"/>
      <c r="LMR3" s="305"/>
      <c r="LMS3" s="305"/>
      <c r="LMT3" s="305"/>
      <c r="LMU3" s="305"/>
      <c r="LMV3" s="305"/>
      <c r="LMW3" s="305"/>
      <c r="LMX3" s="305"/>
      <c r="LMY3" s="305"/>
      <c r="LMZ3" s="305"/>
      <c r="LNA3" s="305"/>
      <c r="LNB3" s="305"/>
      <c r="LNC3" s="305"/>
      <c r="LND3" s="305"/>
      <c r="LNE3" s="305"/>
      <c r="LNF3" s="305"/>
      <c r="LNG3" s="305"/>
      <c r="LNH3" s="305"/>
      <c r="LNI3" s="305"/>
      <c r="LNJ3" s="305"/>
      <c r="LNK3" s="305"/>
      <c r="LNL3" s="305"/>
      <c r="LNM3" s="305"/>
      <c r="LNN3" s="305"/>
      <c r="LNO3" s="305"/>
      <c r="LNP3" s="305"/>
      <c r="LNQ3" s="305"/>
      <c r="LNR3" s="305"/>
      <c r="LNS3" s="305"/>
      <c r="LNT3" s="305"/>
      <c r="LNU3" s="305"/>
      <c r="LNV3" s="305"/>
      <c r="LNW3" s="305"/>
      <c r="LNX3" s="305"/>
      <c r="LNY3" s="305"/>
      <c r="LNZ3" s="305"/>
      <c r="LOA3" s="305"/>
      <c r="LOB3" s="305"/>
      <c r="LOC3" s="305"/>
      <c r="LOD3" s="305"/>
      <c r="LOE3" s="305"/>
      <c r="LOF3" s="305"/>
      <c r="LOG3" s="305"/>
      <c r="LOH3" s="305"/>
      <c r="LOI3" s="305"/>
      <c r="LOJ3" s="305"/>
      <c r="LOK3" s="305"/>
      <c r="LOL3" s="305"/>
      <c r="LOM3" s="305"/>
      <c r="LON3" s="305"/>
      <c r="LOO3" s="305"/>
      <c r="LOP3" s="305"/>
      <c r="LOQ3" s="305"/>
      <c r="LOR3" s="305"/>
      <c r="LOS3" s="305"/>
      <c r="LOT3" s="305"/>
      <c r="LOU3" s="305"/>
      <c r="LOV3" s="305"/>
      <c r="LOW3" s="305"/>
      <c r="LOX3" s="305"/>
      <c r="LOY3" s="305"/>
      <c r="LOZ3" s="305"/>
      <c r="LPA3" s="305"/>
      <c r="LPB3" s="305"/>
      <c r="LPC3" s="305"/>
      <c r="LPD3" s="305"/>
      <c r="LPE3" s="305"/>
      <c r="LPF3" s="305"/>
      <c r="LPG3" s="305"/>
      <c r="LPH3" s="305"/>
      <c r="LPI3" s="305"/>
      <c r="LPJ3" s="305"/>
      <c r="LPK3" s="305"/>
      <c r="LPL3" s="305"/>
      <c r="LPM3" s="305"/>
      <c r="LPN3" s="305"/>
      <c r="LPO3" s="305"/>
      <c r="LPP3" s="305"/>
      <c r="LPQ3" s="305"/>
      <c r="LPR3" s="305"/>
      <c r="LPS3" s="305"/>
      <c r="LPT3" s="305"/>
      <c r="LPU3" s="305"/>
      <c r="LPV3" s="305"/>
      <c r="LPW3" s="305"/>
      <c r="LPX3" s="305"/>
      <c r="LPY3" s="305"/>
      <c r="LPZ3" s="305"/>
      <c r="LQA3" s="305"/>
      <c r="LQB3" s="305"/>
      <c r="LQC3" s="305"/>
      <c r="LQD3" s="305"/>
      <c r="LQE3" s="305"/>
      <c r="LQF3" s="305"/>
      <c r="LQG3" s="305"/>
      <c r="LQH3" s="305"/>
      <c r="LQI3" s="305"/>
      <c r="LQJ3" s="305"/>
      <c r="LQK3" s="305"/>
      <c r="LQL3" s="305"/>
      <c r="LQM3" s="305"/>
      <c r="LQN3" s="305"/>
      <c r="LQO3" s="305"/>
      <c r="LQP3" s="305"/>
      <c r="LQQ3" s="305"/>
      <c r="LQR3" s="305"/>
      <c r="LQS3" s="305"/>
      <c r="LQT3" s="305"/>
      <c r="LQU3" s="305"/>
      <c r="LQV3" s="305"/>
      <c r="LQW3" s="305"/>
      <c r="LQX3" s="305"/>
      <c r="LQY3" s="305"/>
      <c r="LQZ3" s="305"/>
      <c r="LRA3" s="305"/>
      <c r="LRB3" s="305"/>
      <c r="LRC3" s="305"/>
      <c r="LRD3" s="305"/>
      <c r="LRE3" s="305"/>
      <c r="LRF3" s="305"/>
      <c r="LRG3" s="305"/>
      <c r="LRH3" s="305"/>
      <c r="LRI3" s="305"/>
      <c r="LRJ3" s="305"/>
      <c r="LRK3" s="305"/>
      <c r="LRL3" s="305"/>
      <c r="LRM3" s="305"/>
      <c r="LRN3" s="305"/>
      <c r="LRO3" s="305"/>
      <c r="LRP3" s="305"/>
      <c r="LRQ3" s="305"/>
      <c r="LRR3" s="305"/>
      <c r="LRS3" s="305"/>
      <c r="LRT3" s="305"/>
      <c r="LRU3" s="305"/>
      <c r="LRV3" s="305"/>
      <c r="LRW3" s="305"/>
      <c r="LRX3" s="305"/>
      <c r="LRY3" s="305"/>
      <c r="LRZ3" s="305"/>
      <c r="LSA3" s="305"/>
      <c r="LSB3" s="305"/>
      <c r="LSC3" s="305"/>
      <c r="LSD3" s="305"/>
      <c r="LSE3" s="305"/>
      <c r="LSF3" s="305"/>
      <c r="LSG3" s="305"/>
      <c r="LSH3" s="305"/>
      <c r="LSI3" s="305"/>
      <c r="LSJ3" s="305"/>
      <c r="LSK3" s="305"/>
      <c r="LSL3" s="305"/>
      <c r="LSM3" s="305"/>
      <c r="LSN3" s="305"/>
      <c r="LSO3" s="305"/>
      <c r="LSP3" s="305"/>
      <c r="LSQ3" s="305"/>
      <c r="LSR3" s="305"/>
      <c r="LSS3" s="305"/>
      <c r="LST3" s="305"/>
      <c r="LSU3" s="305"/>
      <c r="LSV3" s="305"/>
      <c r="LSW3" s="305"/>
      <c r="LSX3" s="305"/>
      <c r="LSY3" s="305"/>
      <c r="LSZ3" s="305"/>
      <c r="LTA3" s="305"/>
      <c r="LTB3" s="305"/>
      <c r="LTC3" s="305"/>
      <c r="LTD3" s="305"/>
      <c r="LTE3" s="305"/>
      <c r="LTF3" s="305"/>
      <c r="LTG3" s="305"/>
      <c r="LTH3" s="305"/>
      <c r="LTI3" s="305"/>
      <c r="LTJ3" s="305"/>
      <c r="LTK3" s="305"/>
      <c r="LTL3" s="305"/>
      <c r="LTM3" s="305"/>
      <c r="LTN3" s="305"/>
      <c r="LTO3" s="305"/>
      <c r="LTP3" s="305"/>
      <c r="LTQ3" s="305"/>
      <c r="LTR3" s="305"/>
      <c r="LTS3" s="305"/>
      <c r="LTT3" s="305"/>
      <c r="LTU3" s="305"/>
      <c r="LTV3" s="305"/>
      <c r="LTW3" s="305"/>
      <c r="LTX3" s="305"/>
      <c r="LTY3" s="305"/>
      <c r="LTZ3" s="305"/>
      <c r="LUA3" s="305"/>
      <c r="LUB3" s="305"/>
      <c r="LUC3" s="305"/>
      <c r="LUD3" s="305"/>
      <c r="LUE3" s="305"/>
      <c r="LUF3" s="305"/>
      <c r="LUG3" s="305"/>
      <c r="LUH3" s="305"/>
      <c r="LUI3" s="305"/>
      <c r="LUJ3" s="305"/>
      <c r="LUK3" s="305"/>
      <c r="LUL3" s="305"/>
      <c r="LUM3" s="305"/>
      <c r="LUN3" s="305"/>
      <c r="LUO3" s="305"/>
      <c r="LUP3" s="305"/>
      <c r="LUQ3" s="305"/>
      <c r="LUR3" s="305"/>
      <c r="LUS3" s="305"/>
      <c r="LUT3" s="305"/>
      <c r="LUU3" s="305"/>
      <c r="LUV3" s="305"/>
      <c r="LUW3" s="305"/>
      <c r="LUX3" s="305"/>
      <c r="LUY3" s="305"/>
      <c r="LUZ3" s="305"/>
      <c r="LVA3" s="305"/>
      <c r="LVB3" s="305"/>
      <c r="LVC3" s="305"/>
      <c r="LVD3" s="305"/>
      <c r="LVE3" s="305"/>
      <c r="LVF3" s="305"/>
      <c r="LVG3" s="305"/>
      <c r="LVH3" s="305"/>
      <c r="LVI3" s="305"/>
      <c r="LVJ3" s="305"/>
      <c r="LVK3" s="305"/>
      <c r="LVL3" s="305"/>
      <c r="LVM3" s="305"/>
      <c r="LVN3" s="305"/>
      <c r="LVO3" s="305"/>
      <c r="LVP3" s="305"/>
      <c r="LVQ3" s="305"/>
      <c r="LVR3" s="305"/>
      <c r="LVS3" s="305"/>
      <c r="LVT3" s="305"/>
      <c r="LVU3" s="305"/>
      <c r="LVV3" s="305"/>
      <c r="LVW3" s="305"/>
      <c r="LVX3" s="305"/>
      <c r="LVY3" s="305"/>
      <c r="LVZ3" s="305"/>
      <c r="LWA3" s="305"/>
      <c r="LWB3" s="305"/>
      <c r="LWC3" s="305"/>
      <c r="LWD3" s="305"/>
      <c r="LWE3" s="305"/>
      <c r="LWF3" s="305"/>
      <c r="LWG3" s="305"/>
      <c r="LWH3" s="305"/>
      <c r="LWI3" s="305"/>
      <c r="LWJ3" s="305"/>
      <c r="LWK3" s="305"/>
      <c r="LWL3" s="305"/>
      <c r="LWM3" s="305"/>
      <c r="LWN3" s="305"/>
      <c r="LWO3" s="305"/>
      <c r="LWP3" s="305"/>
      <c r="LWQ3" s="305"/>
      <c r="LWR3" s="305"/>
      <c r="LWS3" s="305"/>
      <c r="LWT3" s="305"/>
      <c r="LWU3" s="305"/>
      <c r="LWV3" s="305"/>
      <c r="LWW3" s="305"/>
      <c r="LWX3" s="305"/>
      <c r="LWY3" s="305"/>
      <c r="LWZ3" s="305"/>
      <c r="LXA3" s="305"/>
      <c r="LXB3" s="305"/>
      <c r="LXC3" s="305"/>
      <c r="LXD3" s="305"/>
      <c r="LXE3" s="305"/>
      <c r="LXF3" s="305"/>
      <c r="LXG3" s="305"/>
      <c r="LXH3" s="305"/>
      <c r="LXI3" s="305"/>
      <c r="LXJ3" s="305"/>
      <c r="LXK3" s="305"/>
      <c r="LXL3" s="305"/>
      <c r="LXM3" s="305"/>
      <c r="LXN3" s="305"/>
      <c r="LXO3" s="305"/>
      <c r="LXP3" s="305"/>
      <c r="LXQ3" s="305"/>
      <c r="LXR3" s="305"/>
      <c r="LXS3" s="305"/>
      <c r="LXT3" s="305"/>
      <c r="LXU3" s="305"/>
      <c r="LXV3" s="305"/>
      <c r="LXW3" s="305"/>
      <c r="LXX3" s="305"/>
      <c r="LXY3" s="305"/>
      <c r="LXZ3" s="305"/>
      <c r="LYA3" s="305"/>
      <c r="LYB3" s="305"/>
      <c r="LYC3" s="305"/>
      <c r="LYD3" s="305"/>
      <c r="LYE3" s="305"/>
      <c r="LYF3" s="305"/>
      <c r="LYG3" s="305"/>
      <c r="LYH3" s="305"/>
      <c r="LYI3" s="305"/>
      <c r="LYJ3" s="305"/>
      <c r="LYK3" s="305"/>
      <c r="LYL3" s="305"/>
      <c r="LYM3" s="305"/>
      <c r="LYN3" s="305"/>
      <c r="LYO3" s="305"/>
      <c r="LYP3" s="305"/>
      <c r="LYQ3" s="305"/>
      <c r="LYR3" s="305"/>
      <c r="LYS3" s="305"/>
      <c r="LYT3" s="305"/>
      <c r="LYU3" s="305"/>
      <c r="LYV3" s="305"/>
      <c r="LYW3" s="305"/>
      <c r="LYX3" s="305"/>
      <c r="LYY3" s="305"/>
      <c r="LYZ3" s="305"/>
      <c r="LZA3" s="305"/>
      <c r="LZB3" s="305"/>
      <c r="LZC3" s="305"/>
      <c r="LZD3" s="305"/>
      <c r="LZE3" s="305"/>
      <c r="LZF3" s="305"/>
      <c r="LZG3" s="305"/>
      <c r="LZH3" s="305"/>
      <c r="LZI3" s="305"/>
      <c r="LZJ3" s="305"/>
      <c r="LZK3" s="305"/>
      <c r="LZL3" s="305"/>
      <c r="LZM3" s="305"/>
      <c r="LZN3" s="305"/>
      <c r="LZO3" s="305"/>
      <c r="LZP3" s="305"/>
      <c r="LZQ3" s="305"/>
      <c r="LZR3" s="305"/>
      <c r="LZS3" s="305"/>
      <c r="LZT3" s="305"/>
      <c r="LZU3" s="305"/>
      <c r="LZV3" s="305"/>
      <c r="LZW3" s="305"/>
      <c r="LZX3" s="305"/>
      <c r="LZY3" s="305"/>
      <c r="LZZ3" s="305"/>
      <c r="MAA3" s="305"/>
      <c r="MAB3" s="305"/>
      <c r="MAC3" s="305"/>
      <c r="MAD3" s="305"/>
      <c r="MAE3" s="305"/>
      <c r="MAF3" s="305"/>
      <c r="MAG3" s="305"/>
      <c r="MAH3" s="305"/>
      <c r="MAI3" s="305"/>
      <c r="MAJ3" s="305"/>
      <c r="MAK3" s="305"/>
      <c r="MAL3" s="305"/>
      <c r="MAM3" s="305"/>
      <c r="MAN3" s="305"/>
      <c r="MAO3" s="305"/>
      <c r="MAP3" s="305"/>
      <c r="MAQ3" s="305"/>
      <c r="MAR3" s="305"/>
      <c r="MAS3" s="305"/>
      <c r="MAT3" s="305"/>
      <c r="MAU3" s="305"/>
      <c r="MAV3" s="305"/>
      <c r="MAW3" s="305"/>
      <c r="MAX3" s="305"/>
      <c r="MAY3" s="305"/>
      <c r="MAZ3" s="305"/>
      <c r="MBA3" s="305"/>
      <c r="MBB3" s="305"/>
      <c r="MBC3" s="305"/>
      <c r="MBD3" s="305"/>
      <c r="MBE3" s="305"/>
      <c r="MBF3" s="305"/>
      <c r="MBG3" s="305"/>
      <c r="MBH3" s="305"/>
      <c r="MBI3" s="305"/>
      <c r="MBJ3" s="305"/>
      <c r="MBK3" s="305"/>
      <c r="MBL3" s="305"/>
      <c r="MBM3" s="305"/>
      <c r="MBN3" s="305"/>
      <c r="MBO3" s="305"/>
      <c r="MBP3" s="305"/>
      <c r="MBQ3" s="305"/>
      <c r="MBR3" s="305"/>
      <c r="MBS3" s="305"/>
      <c r="MBT3" s="305"/>
      <c r="MBU3" s="305"/>
      <c r="MBV3" s="305"/>
      <c r="MBW3" s="305"/>
      <c r="MBX3" s="305"/>
      <c r="MBY3" s="305"/>
      <c r="MBZ3" s="305"/>
      <c r="MCA3" s="305"/>
      <c r="MCB3" s="305"/>
      <c r="MCC3" s="305"/>
      <c r="MCD3" s="305"/>
      <c r="MCE3" s="305"/>
      <c r="MCF3" s="305"/>
      <c r="MCG3" s="305"/>
      <c r="MCH3" s="305"/>
      <c r="MCI3" s="305"/>
      <c r="MCJ3" s="305"/>
      <c r="MCK3" s="305"/>
      <c r="MCL3" s="305"/>
      <c r="MCM3" s="305"/>
      <c r="MCN3" s="305"/>
      <c r="MCO3" s="305"/>
      <c r="MCP3" s="305"/>
      <c r="MCQ3" s="305"/>
      <c r="MCR3" s="305"/>
      <c r="MCS3" s="305"/>
      <c r="MCT3" s="305"/>
      <c r="MCU3" s="305"/>
      <c r="MCV3" s="305"/>
      <c r="MCW3" s="305"/>
      <c r="MCX3" s="305"/>
      <c r="MCY3" s="305"/>
      <c r="MCZ3" s="305"/>
      <c r="MDA3" s="305"/>
      <c r="MDB3" s="305"/>
      <c r="MDC3" s="305"/>
      <c r="MDD3" s="305"/>
      <c r="MDE3" s="305"/>
      <c r="MDF3" s="305"/>
      <c r="MDG3" s="305"/>
      <c r="MDH3" s="305"/>
      <c r="MDI3" s="305"/>
      <c r="MDJ3" s="305"/>
      <c r="MDK3" s="305"/>
      <c r="MDL3" s="305"/>
      <c r="MDM3" s="305"/>
      <c r="MDN3" s="305"/>
      <c r="MDO3" s="305"/>
      <c r="MDP3" s="305"/>
      <c r="MDQ3" s="305"/>
      <c r="MDR3" s="305"/>
      <c r="MDS3" s="305"/>
      <c r="MDT3" s="305"/>
      <c r="MDU3" s="305"/>
      <c r="MDV3" s="305"/>
      <c r="MDW3" s="305"/>
      <c r="MDX3" s="305"/>
      <c r="MDY3" s="305"/>
      <c r="MDZ3" s="305"/>
      <c r="MEA3" s="305"/>
      <c r="MEB3" s="305"/>
      <c r="MEC3" s="305"/>
      <c r="MED3" s="305"/>
      <c r="MEE3" s="305"/>
      <c r="MEF3" s="305"/>
      <c r="MEG3" s="305"/>
      <c r="MEH3" s="305"/>
      <c r="MEI3" s="305"/>
      <c r="MEJ3" s="305"/>
      <c r="MEK3" s="305"/>
      <c r="MEL3" s="305"/>
      <c r="MEM3" s="305"/>
      <c r="MEN3" s="305"/>
      <c r="MEO3" s="305"/>
      <c r="MEP3" s="305"/>
      <c r="MEQ3" s="305"/>
      <c r="MER3" s="305"/>
      <c r="MES3" s="305"/>
      <c r="MET3" s="305"/>
      <c r="MEU3" s="305"/>
      <c r="MEV3" s="305"/>
      <c r="MEW3" s="305"/>
      <c r="MEX3" s="305"/>
      <c r="MEY3" s="305"/>
      <c r="MEZ3" s="305"/>
      <c r="MFA3" s="305"/>
      <c r="MFB3" s="305"/>
      <c r="MFC3" s="305"/>
      <c r="MFD3" s="305"/>
      <c r="MFE3" s="305"/>
      <c r="MFF3" s="305"/>
      <c r="MFG3" s="305"/>
      <c r="MFH3" s="305"/>
      <c r="MFI3" s="305"/>
      <c r="MFJ3" s="305"/>
      <c r="MFK3" s="305"/>
      <c r="MFL3" s="305"/>
      <c r="MFM3" s="305"/>
      <c r="MFN3" s="305"/>
      <c r="MFO3" s="305"/>
      <c r="MFP3" s="305"/>
      <c r="MFQ3" s="305"/>
      <c r="MFR3" s="305"/>
      <c r="MFS3" s="305"/>
      <c r="MFT3" s="305"/>
      <c r="MFU3" s="305"/>
      <c r="MFV3" s="305"/>
      <c r="MFW3" s="305"/>
      <c r="MFX3" s="305"/>
      <c r="MFY3" s="305"/>
      <c r="MFZ3" s="305"/>
      <c r="MGA3" s="305"/>
      <c r="MGB3" s="305"/>
      <c r="MGC3" s="305"/>
      <c r="MGD3" s="305"/>
      <c r="MGE3" s="305"/>
      <c r="MGF3" s="305"/>
      <c r="MGG3" s="305"/>
      <c r="MGH3" s="305"/>
      <c r="MGI3" s="305"/>
      <c r="MGJ3" s="305"/>
      <c r="MGK3" s="305"/>
      <c r="MGL3" s="305"/>
      <c r="MGM3" s="305"/>
      <c r="MGN3" s="305"/>
      <c r="MGO3" s="305"/>
      <c r="MGP3" s="305"/>
      <c r="MGQ3" s="305"/>
      <c r="MGR3" s="305"/>
      <c r="MGS3" s="305"/>
      <c r="MGT3" s="305"/>
      <c r="MGU3" s="305"/>
      <c r="MGV3" s="305"/>
      <c r="MGW3" s="305"/>
      <c r="MGX3" s="305"/>
      <c r="MGY3" s="305"/>
      <c r="MGZ3" s="305"/>
      <c r="MHA3" s="305"/>
      <c r="MHB3" s="305"/>
      <c r="MHC3" s="305"/>
      <c r="MHD3" s="305"/>
      <c r="MHE3" s="305"/>
      <c r="MHF3" s="305"/>
      <c r="MHG3" s="305"/>
      <c r="MHH3" s="305"/>
      <c r="MHI3" s="305"/>
      <c r="MHJ3" s="305"/>
      <c r="MHK3" s="305"/>
      <c r="MHL3" s="305"/>
      <c r="MHM3" s="305"/>
      <c r="MHN3" s="305"/>
      <c r="MHO3" s="305"/>
      <c r="MHP3" s="305"/>
      <c r="MHQ3" s="305"/>
      <c r="MHR3" s="305"/>
      <c r="MHS3" s="305"/>
      <c r="MHT3" s="305"/>
      <c r="MHU3" s="305"/>
      <c r="MHV3" s="305"/>
      <c r="MHW3" s="305"/>
      <c r="MHX3" s="305"/>
      <c r="MHY3" s="305"/>
      <c r="MHZ3" s="305"/>
      <c r="MIA3" s="305"/>
      <c r="MIB3" s="305"/>
      <c r="MIC3" s="305"/>
      <c r="MID3" s="305"/>
      <c r="MIE3" s="305"/>
      <c r="MIF3" s="305"/>
      <c r="MIG3" s="305"/>
      <c r="MIH3" s="305"/>
      <c r="MII3" s="305"/>
      <c r="MIJ3" s="305"/>
      <c r="MIK3" s="305"/>
      <c r="MIL3" s="305"/>
      <c r="MIM3" s="305"/>
      <c r="MIN3" s="305"/>
      <c r="MIO3" s="305"/>
      <c r="MIP3" s="305"/>
      <c r="MIQ3" s="305"/>
      <c r="MIR3" s="305"/>
      <c r="MIS3" s="305"/>
      <c r="MIT3" s="305"/>
      <c r="MIU3" s="305"/>
      <c r="MIV3" s="305"/>
      <c r="MIW3" s="305"/>
      <c r="MIX3" s="305"/>
      <c r="MIY3" s="305"/>
      <c r="MIZ3" s="305"/>
      <c r="MJA3" s="305"/>
      <c r="MJB3" s="305"/>
      <c r="MJC3" s="305"/>
      <c r="MJD3" s="305"/>
      <c r="MJE3" s="305"/>
      <c r="MJF3" s="305"/>
      <c r="MJG3" s="305"/>
      <c r="MJH3" s="305"/>
      <c r="MJI3" s="305"/>
      <c r="MJJ3" s="305"/>
      <c r="MJK3" s="305"/>
      <c r="MJL3" s="305"/>
      <c r="MJM3" s="305"/>
      <c r="MJN3" s="305"/>
      <c r="MJO3" s="305"/>
      <c r="MJP3" s="305"/>
      <c r="MJQ3" s="305"/>
      <c r="MJR3" s="305"/>
      <c r="MJS3" s="305"/>
      <c r="MJT3" s="305"/>
      <c r="MJU3" s="305"/>
      <c r="MJV3" s="305"/>
      <c r="MJW3" s="305"/>
      <c r="MJX3" s="305"/>
      <c r="MJY3" s="305"/>
      <c r="MJZ3" s="305"/>
      <c r="MKA3" s="305"/>
      <c r="MKB3" s="305"/>
      <c r="MKC3" s="305"/>
      <c r="MKD3" s="305"/>
      <c r="MKE3" s="305"/>
      <c r="MKF3" s="305"/>
      <c r="MKG3" s="305"/>
      <c r="MKH3" s="305"/>
      <c r="MKI3" s="305"/>
      <c r="MKJ3" s="305"/>
      <c r="MKK3" s="305"/>
      <c r="MKL3" s="305"/>
      <c r="MKM3" s="305"/>
      <c r="MKN3" s="305"/>
      <c r="MKO3" s="305"/>
      <c r="MKP3" s="305"/>
      <c r="MKQ3" s="305"/>
      <c r="MKR3" s="305"/>
      <c r="MKS3" s="305"/>
      <c r="MKT3" s="305"/>
      <c r="MKU3" s="305"/>
      <c r="MKV3" s="305"/>
      <c r="MKW3" s="305"/>
      <c r="MKX3" s="305"/>
      <c r="MKY3" s="305"/>
      <c r="MKZ3" s="305"/>
      <c r="MLA3" s="305"/>
      <c r="MLB3" s="305"/>
      <c r="MLC3" s="305"/>
      <c r="MLD3" s="305"/>
      <c r="MLE3" s="305"/>
      <c r="MLF3" s="305"/>
      <c r="MLG3" s="305"/>
      <c r="MLH3" s="305"/>
      <c r="MLI3" s="305"/>
      <c r="MLJ3" s="305"/>
      <c r="MLK3" s="305"/>
      <c r="MLL3" s="305"/>
      <c r="MLM3" s="305"/>
      <c r="MLN3" s="305"/>
      <c r="MLO3" s="305"/>
      <c r="MLP3" s="305"/>
      <c r="MLQ3" s="305"/>
      <c r="MLR3" s="305"/>
      <c r="MLS3" s="305"/>
      <c r="MLT3" s="305"/>
      <c r="MLU3" s="305"/>
      <c r="MLV3" s="305"/>
      <c r="MLW3" s="305"/>
      <c r="MLX3" s="305"/>
      <c r="MLY3" s="305"/>
      <c r="MLZ3" s="305"/>
      <c r="MMA3" s="305"/>
      <c r="MMB3" s="305"/>
      <c r="MMC3" s="305"/>
      <c r="MMD3" s="305"/>
      <c r="MME3" s="305"/>
      <c r="MMF3" s="305"/>
      <c r="MMG3" s="305"/>
      <c r="MMH3" s="305"/>
      <c r="MMI3" s="305"/>
      <c r="MMJ3" s="305"/>
      <c r="MMK3" s="305"/>
      <c r="MML3" s="305"/>
      <c r="MMM3" s="305"/>
      <c r="MMN3" s="305"/>
      <c r="MMO3" s="305"/>
      <c r="MMP3" s="305"/>
      <c r="MMQ3" s="305"/>
      <c r="MMR3" s="305"/>
      <c r="MMS3" s="305"/>
      <c r="MMT3" s="305"/>
      <c r="MMU3" s="305"/>
      <c r="MMV3" s="305"/>
      <c r="MMW3" s="305"/>
      <c r="MMX3" s="305"/>
      <c r="MMY3" s="305"/>
      <c r="MMZ3" s="305"/>
      <c r="MNA3" s="305"/>
      <c r="MNB3" s="305"/>
      <c r="MNC3" s="305"/>
      <c r="MND3" s="305"/>
      <c r="MNE3" s="305"/>
      <c r="MNF3" s="305"/>
      <c r="MNG3" s="305"/>
      <c r="MNH3" s="305"/>
      <c r="MNI3" s="305"/>
      <c r="MNJ3" s="305"/>
      <c r="MNK3" s="305"/>
      <c r="MNL3" s="305"/>
      <c r="MNM3" s="305"/>
      <c r="MNN3" s="305"/>
      <c r="MNO3" s="305"/>
      <c r="MNP3" s="305"/>
      <c r="MNQ3" s="305"/>
      <c r="MNR3" s="305"/>
      <c r="MNS3" s="305"/>
      <c r="MNT3" s="305"/>
      <c r="MNU3" s="305"/>
      <c r="MNV3" s="305"/>
      <c r="MNW3" s="305"/>
      <c r="MNX3" s="305"/>
      <c r="MNY3" s="305"/>
      <c r="MNZ3" s="305"/>
      <c r="MOA3" s="305"/>
      <c r="MOB3" s="305"/>
      <c r="MOC3" s="305"/>
      <c r="MOD3" s="305"/>
      <c r="MOE3" s="305"/>
      <c r="MOF3" s="305"/>
      <c r="MOG3" s="305"/>
      <c r="MOH3" s="305"/>
      <c r="MOI3" s="305"/>
      <c r="MOJ3" s="305"/>
      <c r="MOK3" s="305"/>
      <c r="MOL3" s="305"/>
      <c r="MOM3" s="305"/>
      <c r="MON3" s="305"/>
      <c r="MOO3" s="305"/>
      <c r="MOP3" s="305"/>
      <c r="MOQ3" s="305"/>
      <c r="MOR3" s="305"/>
      <c r="MOS3" s="305"/>
      <c r="MOT3" s="305"/>
      <c r="MOU3" s="305"/>
      <c r="MOV3" s="305"/>
      <c r="MOW3" s="305"/>
      <c r="MOX3" s="305"/>
      <c r="MOY3" s="305"/>
      <c r="MOZ3" s="305"/>
      <c r="MPA3" s="305"/>
      <c r="MPB3" s="305"/>
      <c r="MPC3" s="305"/>
      <c r="MPD3" s="305"/>
      <c r="MPE3" s="305"/>
      <c r="MPF3" s="305"/>
      <c r="MPG3" s="305"/>
      <c r="MPH3" s="305"/>
      <c r="MPI3" s="305"/>
      <c r="MPJ3" s="305"/>
      <c r="MPK3" s="305"/>
      <c r="MPL3" s="305"/>
      <c r="MPM3" s="305"/>
      <c r="MPN3" s="305"/>
      <c r="MPO3" s="305"/>
      <c r="MPP3" s="305"/>
      <c r="MPQ3" s="305"/>
      <c r="MPR3" s="305"/>
      <c r="MPS3" s="305"/>
      <c r="MPT3" s="305"/>
      <c r="MPU3" s="305"/>
      <c r="MPV3" s="305"/>
      <c r="MPW3" s="305"/>
      <c r="MPX3" s="305"/>
      <c r="MPY3" s="305"/>
      <c r="MPZ3" s="305"/>
      <c r="MQA3" s="305"/>
      <c r="MQB3" s="305"/>
      <c r="MQC3" s="305"/>
      <c r="MQD3" s="305"/>
      <c r="MQE3" s="305"/>
      <c r="MQF3" s="305"/>
      <c r="MQG3" s="305"/>
      <c r="MQH3" s="305"/>
      <c r="MQI3" s="305"/>
      <c r="MQJ3" s="305"/>
      <c r="MQK3" s="305"/>
      <c r="MQL3" s="305"/>
      <c r="MQM3" s="305"/>
      <c r="MQN3" s="305"/>
      <c r="MQO3" s="305"/>
      <c r="MQP3" s="305"/>
      <c r="MQQ3" s="305"/>
      <c r="MQR3" s="305"/>
      <c r="MQS3" s="305"/>
      <c r="MQT3" s="305"/>
      <c r="MQU3" s="305"/>
      <c r="MQV3" s="305"/>
      <c r="MQW3" s="305"/>
      <c r="MQX3" s="305"/>
      <c r="MQY3" s="305"/>
      <c r="MQZ3" s="305"/>
      <c r="MRA3" s="305"/>
      <c r="MRB3" s="305"/>
      <c r="MRC3" s="305"/>
      <c r="MRD3" s="305"/>
      <c r="MRE3" s="305"/>
      <c r="MRF3" s="305"/>
      <c r="MRG3" s="305"/>
      <c r="MRH3" s="305"/>
      <c r="MRI3" s="305"/>
      <c r="MRJ3" s="305"/>
      <c r="MRK3" s="305"/>
      <c r="MRL3" s="305"/>
      <c r="MRM3" s="305"/>
      <c r="MRN3" s="305"/>
      <c r="MRO3" s="305"/>
      <c r="MRP3" s="305"/>
      <c r="MRQ3" s="305"/>
      <c r="MRR3" s="305"/>
      <c r="MRS3" s="305"/>
      <c r="MRT3" s="305"/>
      <c r="MRU3" s="305"/>
      <c r="MRV3" s="305"/>
      <c r="MRW3" s="305"/>
      <c r="MRX3" s="305"/>
      <c r="MRY3" s="305"/>
      <c r="MRZ3" s="305"/>
      <c r="MSA3" s="305"/>
      <c r="MSB3" s="305"/>
      <c r="MSC3" s="305"/>
      <c r="MSD3" s="305"/>
      <c r="MSE3" s="305"/>
      <c r="MSF3" s="305"/>
      <c r="MSG3" s="305"/>
      <c r="MSH3" s="305"/>
      <c r="MSI3" s="305"/>
      <c r="MSJ3" s="305"/>
      <c r="MSK3" s="305"/>
      <c r="MSL3" s="305"/>
      <c r="MSM3" s="305"/>
      <c r="MSN3" s="305"/>
      <c r="MSO3" s="305"/>
      <c r="MSP3" s="305"/>
      <c r="MSQ3" s="305"/>
      <c r="MSR3" s="305"/>
      <c r="MSS3" s="305"/>
      <c r="MST3" s="305"/>
      <c r="MSU3" s="305"/>
      <c r="MSV3" s="305"/>
      <c r="MSW3" s="305"/>
      <c r="MSX3" s="305"/>
      <c r="MSY3" s="305"/>
      <c r="MSZ3" s="305"/>
      <c r="MTA3" s="305"/>
      <c r="MTB3" s="305"/>
      <c r="MTC3" s="305"/>
      <c r="MTD3" s="305"/>
      <c r="MTE3" s="305"/>
      <c r="MTF3" s="305"/>
      <c r="MTG3" s="305"/>
      <c r="MTH3" s="305"/>
      <c r="MTI3" s="305"/>
      <c r="MTJ3" s="305"/>
      <c r="MTK3" s="305"/>
      <c r="MTL3" s="305"/>
      <c r="MTM3" s="305"/>
      <c r="MTN3" s="305"/>
      <c r="MTO3" s="305"/>
      <c r="MTP3" s="305"/>
      <c r="MTQ3" s="305"/>
      <c r="MTR3" s="305"/>
      <c r="MTS3" s="305"/>
      <c r="MTT3" s="305"/>
      <c r="MTU3" s="305"/>
      <c r="MTV3" s="305"/>
      <c r="MTW3" s="305"/>
      <c r="MTX3" s="305"/>
      <c r="MTY3" s="305"/>
      <c r="MTZ3" s="305"/>
      <c r="MUA3" s="305"/>
      <c r="MUB3" s="305"/>
      <c r="MUC3" s="305"/>
      <c r="MUD3" s="305"/>
      <c r="MUE3" s="305"/>
      <c r="MUF3" s="305"/>
      <c r="MUG3" s="305"/>
      <c r="MUH3" s="305"/>
      <c r="MUI3" s="305"/>
      <c r="MUJ3" s="305"/>
      <c r="MUK3" s="305"/>
      <c r="MUL3" s="305"/>
      <c r="MUM3" s="305"/>
      <c r="MUN3" s="305"/>
      <c r="MUO3" s="305"/>
      <c r="MUP3" s="305"/>
      <c r="MUQ3" s="305"/>
      <c r="MUR3" s="305"/>
      <c r="MUS3" s="305"/>
      <c r="MUT3" s="305"/>
      <c r="MUU3" s="305"/>
      <c r="MUV3" s="305"/>
      <c r="MUW3" s="305"/>
      <c r="MUX3" s="305"/>
      <c r="MUY3" s="305"/>
      <c r="MUZ3" s="305"/>
      <c r="MVA3" s="305"/>
      <c r="MVB3" s="305"/>
      <c r="MVC3" s="305"/>
      <c r="MVD3" s="305"/>
      <c r="MVE3" s="305"/>
      <c r="MVF3" s="305"/>
      <c r="MVG3" s="305"/>
      <c r="MVH3" s="305"/>
      <c r="MVI3" s="305"/>
      <c r="MVJ3" s="305"/>
      <c r="MVK3" s="305"/>
      <c r="MVL3" s="305"/>
      <c r="MVM3" s="305"/>
      <c r="MVN3" s="305"/>
      <c r="MVO3" s="305"/>
      <c r="MVP3" s="305"/>
      <c r="MVQ3" s="305"/>
      <c r="MVR3" s="305"/>
      <c r="MVS3" s="305"/>
      <c r="MVT3" s="305"/>
      <c r="MVU3" s="305"/>
      <c r="MVV3" s="305"/>
      <c r="MVW3" s="305"/>
      <c r="MVX3" s="305"/>
      <c r="MVY3" s="305"/>
      <c r="MVZ3" s="305"/>
      <c r="MWA3" s="305"/>
      <c r="MWB3" s="305"/>
      <c r="MWC3" s="305"/>
      <c r="MWD3" s="305"/>
      <c r="MWE3" s="305"/>
      <c r="MWF3" s="305"/>
      <c r="MWG3" s="305"/>
      <c r="MWH3" s="305"/>
      <c r="MWI3" s="305"/>
      <c r="MWJ3" s="305"/>
      <c r="MWK3" s="305"/>
      <c r="MWL3" s="305"/>
      <c r="MWM3" s="305"/>
      <c r="MWN3" s="305"/>
      <c r="MWO3" s="305"/>
      <c r="MWP3" s="305"/>
      <c r="MWQ3" s="305"/>
      <c r="MWR3" s="305"/>
      <c r="MWS3" s="305"/>
      <c r="MWT3" s="305"/>
      <c r="MWU3" s="305"/>
      <c r="MWV3" s="305"/>
      <c r="MWW3" s="305"/>
      <c r="MWX3" s="305"/>
      <c r="MWY3" s="305"/>
      <c r="MWZ3" s="305"/>
      <c r="MXA3" s="305"/>
      <c r="MXB3" s="305"/>
      <c r="MXC3" s="305"/>
      <c r="MXD3" s="305"/>
      <c r="MXE3" s="305"/>
      <c r="MXF3" s="305"/>
      <c r="MXG3" s="305"/>
      <c r="MXH3" s="305"/>
      <c r="MXI3" s="305"/>
      <c r="MXJ3" s="305"/>
      <c r="MXK3" s="305"/>
      <c r="MXL3" s="305"/>
      <c r="MXM3" s="305"/>
      <c r="MXN3" s="305"/>
      <c r="MXO3" s="305"/>
      <c r="MXP3" s="305"/>
      <c r="MXQ3" s="305"/>
      <c r="MXR3" s="305"/>
      <c r="MXS3" s="305"/>
      <c r="MXT3" s="305"/>
      <c r="MXU3" s="305"/>
      <c r="MXV3" s="305"/>
      <c r="MXW3" s="305"/>
      <c r="MXX3" s="305"/>
      <c r="MXY3" s="305"/>
      <c r="MXZ3" s="305"/>
      <c r="MYA3" s="305"/>
      <c r="MYB3" s="305"/>
      <c r="MYC3" s="305"/>
      <c r="MYD3" s="305"/>
      <c r="MYE3" s="305"/>
      <c r="MYF3" s="305"/>
      <c r="MYG3" s="305"/>
      <c r="MYH3" s="305"/>
      <c r="MYI3" s="305"/>
      <c r="MYJ3" s="305"/>
      <c r="MYK3" s="305"/>
      <c r="MYL3" s="305"/>
      <c r="MYM3" s="305"/>
      <c r="MYN3" s="305"/>
      <c r="MYO3" s="305"/>
      <c r="MYP3" s="305"/>
      <c r="MYQ3" s="305"/>
      <c r="MYR3" s="305"/>
      <c r="MYS3" s="305"/>
      <c r="MYT3" s="305"/>
      <c r="MYU3" s="305"/>
      <c r="MYV3" s="305"/>
      <c r="MYW3" s="305"/>
      <c r="MYX3" s="305"/>
      <c r="MYY3" s="305"/>
      <c r="MYZ3" s="305"/>
      <c r="MZA3" s="305"/>
      <c r="MZB3" s="305"/>
      <c r="MZC3" s="305"/>
      <c r="MZD3" s="305"/>
      <c r="MZE3" s="305"/>
      <c r="MZF3" s="305"/>
      <c r="MZG3" s="305"/>
      <c r="MZH3" s="305"/>
      <c r="MZI3" s="305"/>
      <c r="MZJ3" s="305"/>
      <c r="MZK3" s="305"/>
      <c r="MZL3" s="305"/>
      <c r="MZM3" s="305"/>
      <c r="MZN3" s="305"/>
      <c r="MZO3" s="305"/>
      <c r="MZP3" s="305"/>
      <c r="MZQ3" s="305"/>
      <c r="MZR3" s="305"/>
      <c r="MZS3" s="305"/>
      <c r="MZT3" s="305"/>
      <c r="MZU3" s="305"/>
      <c r="MZV3" s="305"/>
      <c r="MZW3" s="305"/>
      <c r="MZX3" s="305"/>
      <c r="MZY3" s="305"/>
      <c r="MZZ3" s="305"/>
      <c r="NAA3" s="305"/>
      <c r="NAB3" s="305"/>
      <c r="NAC3" s="305"/>
      <c r="NAD3" s="305"/>
      <c r="NAE3" s="305"/>
      <c r="NAF3" s="305"/>
      <c r="NAG3" s="305"/>
      <c r="NAH3" s="305"/>
      <c r="NAI3" s="305"/>
      <c r="NAJ3" s="305"/>
      <c r="NAK3" s="305"/>
      <c r="NAL3" s="305"/>
      <c r="NAM3" s="305"/>
      <c r="NAN3" s="305"/>
      <c r="NAO3" s="305"/>
      <c r="NAP3" s="305"/>
      <c r="NAQ3" s="305"/>
      <c r="NAR3" s="305"/>
      <c r="NAS3" s="305"/>
      <c r="NAT3" s="305"/>
      <c r="NAU3" s="305"/>
      <c r="NAV3" s="305"/>
      <c r="NAW3" s="305"/>
      <c r="NAX3" s="305"/>
      <c r="NAY3" s="305"/>
      <c r="NAZ3" s="305"/>
      <c r="NBA3" s="305"/>
      <c r="NBB3" s="305"/>
      <c r="NBC3" s="305"/>
      <c r="NBD3" s="305"/>
      <c r="NBE3" s="305"/>
      <c r="NBF3" s="305"/>
      <c r="NBG3" s="305"/>
      <c r="NBH3" s="305"/>
      <c r="NBI3" s="305"/>
      <c r="NBJ3" s="305"/>
      <c r="NBK3" s="305"/>
      <c r="NBL3" s="305"/>
      <c r="NBM3" s="305"/>
      <c r="NBN3" s="305"/>
      <c r="NBO3" s="305"/>
      <c r="NBP3" s="305"/>
      <c r="NBQ3" s="305"/>
      <c r="NBR3" s="305"/>
      <c r="NBS3" s="305"/>
      <c r="NBT3" s="305"/>
      <c r="NBU3" s="305"/>
      <c r="NBV3" s="305"/>
      <c r="NBW3" s="305"/>
      <c r="NBX3" s="305"/>
      <c r="NBY3" s="305"/>
      <c r="NBZ3" s="305"/>
      <c r="NCA3" s="305"/>
      <c r="NCB3" s="305"/>
      <c r="NCC3" s="305"/>
      <c r="NCD3" s="305"/>
      <c r="NCE3" s="305"/>
      <c r="NCF3" s="305"/>
      <c r="NCG3" s="305"/>
      <c r="NCH3" s="305"/>
      <c r="NCI3" s="305"/>
      <c r="NCJ3" s="305"/>
      <c r="NCK3" s="305"/>
      <c r="NCL3" s="305"/>
      <c r="NCM3" s="305"/>
      <c r="NCN3" s="305"/>
      <c r="NCO3" s="305"/>
      <c r="NCP3" s="305"/>
      <c r="NCQ3" s="305"/>
      <c r="NCR3" s="305"/>
      <c r="NCS3" s="305"/>
      <c r="NCT3" s="305"/>
      <c r="NCU3" s="305"/>
      <c r="NCV3" s="305"/>
      <c r="NCW3" s="305"/>
      <c r="NCX3" s="305"/>
      <c r="NCY3" s="305"/>
      <c r="NCZ3" s="305"/>
      <c r="NDA3" s="305"/>
      <c r="NDB3" s="305"/>
      <c r="NDC3" s="305"/>
      <c r="NDD3" s="305"/>
      <c r="NDE3" s="305"/>
      <c r="NDF3" s="305"/>
      <c r="NDG3" s="305"/>
      <c r="NDH3" s="305"/>
      <c r="NDI3" s="305"/>
      <c r="NDJ3" s="305"/>
      <c r="NDK3" s="305"/>
      <c r="NDL3" s="305"/>
      <c r="NDM3" s="305"/>
      <c r="NDN3" s="305"/>
      <c r="NDO3" s="305"/>
      <c r="NDP3" s="305"/>
      <c r="NDQ3" s="305"/>
      <c r="NDR3" s="305"/>
      <c r="NDS3" s="305"/>
      <c r="NDT3" s="305"/>
      <c r="NDU3" s="305"/>
      <c r="NDV3" s="305"/>
      <c r="NDW3" s="305"/>
      <c r="NDX3" s="305"/>
      <c r="NDY3" s="305"/>
      <c r="NDZ3" s="305"/>
      <c r="NEA3" s="305"/>
      <c r="NEB3" s="305"/>
      <c r="NEC3" s="305"/>
      <c r="NED3" s="305"/>
      <c r="NEE3" s="305"/>
      <c r="NEF3" s="305"/>
      <c r="NEG3" s="305"/>
      <c r="NEH3" s="305"/>
      <c r="NEI3" s="305"/>
      <c r="NEJ3" s="305"/>
      <c r="NEK3" s="305"/>
      <c r="NEL3" s="305"/>
      <c r="NEM3" s="305"/>
      <c r="NEN3" s="305"/>
      <c r="NEO3" s="305"/>
      <c r="NEP3" s="305"/>
      <c r="NEQ3" s="305"/>
      <c r="NER3" s="305"/>
      <c r="NES3" s="305"/>
      <c r="NET3" s="305"/>
      <c r="NEU3" s="305"/>
      <c r="NEV3" s="305"/>
      <c r="NEW3" s="305"/>
      <c r="NEX3" s="305"/>
      <c r="NEY3" s="305"/>
      <c r="NEZ3" s="305"/>
      <c r="NFA3" s="305"/>
      <c r="NFB3" s="305"/>
      <c r="NFC3" s="305"/>
      <c r="NFD3" s="305"/>
      <c r="NFE3" s="305"/>
      <c r="NFF3" s="305"/>
      <c r="NFG3" s="305"/>
      <c r="NFH3" s="305"/>
      <c r="NFI3" s="305"/>
      <c r="NFJ3" s="305"/>
      <c r="NFK3" s="305"/>
      <c r="NFL3" s="305"/>
      <c r="NFM3" s="305"/>
      <c r="NFN3" s="305"/>
      <c r="NFO3" s="305"/>
      <c r="NFP3" s="305"/>
      <c r="NFQ3" s="305"/>
      <c r="NFR3" s="305"/>
      <c r="NFS3" s="305"/>
      <c r="NFT3" s="305"/>
      <c r="NFU3" s="305"/>
      <c r="NFV3" s="305"/>
      <c r="NFW3" s="305"/>
      <c r="NFX3" s="305"/>
      <c r="NFY3" s="305"/>
      <c r="NFZ3" s="305"/>
      <c r="NGA3" s="305"/>
      <c r="NGB3" s="305"/>
      <c r="NGC3" s="305"/>
      <c r="NGD3" s="305"/>
      <c r="NGE3" s="305"/>
      <c r="NGF3" s="305"/>
      <c r="NGG3" s="305"/>
      <c r="NGH3" s="305"/>
      <c r="NGI3" s="305"/>
      <c r="NGJ3" s="305"/>
      <c r="NGK3" s="305"/>
      <c r="NGL3" s="305"/>
      <c r="NGM3" s="305"/>
      <c r="NGN3" s="305"/>
      <c r="NGO3" s="305"/>
      <c r="NGP3" s="305"/>
      <c r="NGQ3" s="305"/>
      <c r="NGR3" s="305"/>
      <c r="NGS3" s="305"/>
      <c r="NGT3" s="305"/>
      <c r="NGU3" s="305"/>
      <c r="NGV3" s="305"/>
      <c r="NGW3" s="305"/>
      <c r="NGX3" s="305"/>
      <c r="NGY3" s="305"/>
      <c r="NGZ3" s="305"/>
      <c r="NHA3" s="305"/>
      <c r="NHB3" s="305"/>
      <c r="NHC3" s="305"/>
      <c r="NHD3" s="305"/>
      <c r="NHE3" s="305"/>
      <c r="NHF3" s="305"/>
      <c r="NHG3" s="305"/>
      <c r="NHH3" s="305"/>
      <c r="NHI3" s="305"/>
      <c r="NHJ3" s="305"/>
      <c r="NHK3" s="305"/>
      <c r="NHL3" s="305"/>
      <c r="NHM3" s="305"/>
      <c r="NHN3" s="305"/>
      <c r="NHO3" s="305"/>
      <c r="NHP3" s="305"/>
      <c r="NHQ3" s="305"/>
      <c r="NHR3" s="305"/>
      <c r="NHS3" s="305"/>
      <c r="NHT3" s="305"/>
      <c r="NHU3" s="305"/>
      <c r="NHV3" s="305"/>
      <c r="NHW3" s="305"/>
      <c r="NHX3" s="305"/>
      <c r="NHY3" s="305"/>
      <c r="NHZ3" s="305"/>
      <c r="NIA3" s="305"/>
      <c r="NIB3" s="305"/>
      <c r="NIC3" s="305"/>
      <c r="NID3" s="305"/>
      <c r="NIE3" s="305"/>
      <c r="NIF3" s="305"/>
      <c r="NIG3" s="305"/>
      <c r="NIH3" s="305"/>
      <c r="NII3" s="305"/>
      <c r="NIJ3" s="305"/>
      <c r="NIK3" s="305"/>
      <c r="NIL3" s="305"/>
      <c r="NIM3" s="305"/>
      <c r="NIN3" s="305"/>
      <c r="NIO3" s="305"/>
      <c r="NIP3" s="305"/>
      <c r="NIQ3" s="305"/>
      <c r="NIR3" s="305"/>
      <c r="NIS3" s="305"/>
      <c r="NIT3" s="305"/>
      <c r="NIU3" s="305"/>
      <c r="NIV3" s="305"/>
      <c r="NIW3" s="305"/>
      <c r="NIX3" s="305"/>
      <c r="NIY3" s="305"/>
      <c r="NIZ3" s="305"/>
      <c r="NJA3" s="305"/>
      <c r="NJB3" s="305"/>
      <c r="NJC3" s="305"/>
      <c r="NJD3" s="305"/>
      <c r="NJE3" s="305"/>
      <c r="NJF3" s="305"/>
      <c r="NJG3" s="305"/>
      <c r="NJH3" s="305"/>
      <c r="NJI3" s="305"/>
      <c r="NJJ3" s="305"/>
      <c r="NJK3" s="305"/>
      <c r="NJL3" s="305"/>
      <c r="NJM3" s="305"/>
      <c r="NJN3" s="305"/>
      <c r="NJO3" s="305"/>
      <c r="NJP3" s="305"/>
      <c r="NJQ3" s="305"/>
      <c r="NJR3" s="305"/>
      <c r="NJS3" s="305"/>
      <c r="NJT3" s="305"/>
      <c r="NJU3" s="305"/>
      <c r="NJV3" s="305"/>
      <c r="NJW3" s="305"/>
      <c r="NJX3" s="305"/>
      <c r="NJY3" s="305"/>
      <c r="NJZ3" s="305"/>
      <c r="NKA3" s="305"/>
      <c r="NKB3" s="305"/>
      <c r="NKC3" s="305"/>
      <c r="NKD3" s="305"/>
      <c r="NKE3" s="305"/>
      <c r="NKF3" s="305"/>
      <c r="NKG3" s="305"/>
      <c r="NKH3" s="305"/>
      <c r="NKI3" s="305"/>
      <c r="NKJ3" s="305"/>
      <c r="NKK3" s="305"/>
      <c r="NKL3" s="305"/>
      <c r="NKM3" s="305"/>
      <c r="NKN3" s="305"/>
      <c r="NKO3" s="305"/>
      <c r="NKP3" s="305"/>
      <c r="NKQ3" s="305"/>
      <c r="NKR3" s="305"/>
      <c r="NKS3" s="305"/>
      <c r="NKT3" s="305"/>
      <c r="NKU3" s="305"/>
      <c r="NKV3" s="305"/>
      <c r="NKW3" s="305"/>
      <c r="NKX3" s="305"/>
      <c r="NKY3" s="305"/>
      <c r="NKZ3" s="305"/>
      <c r="NLA3" s="305"/>
      <c r="NLB3" s="305"/>
      <c r="NLC3" s="305"/>
      <c r="NLD3" s="305"/>
      <c r="NLE3" s="305"/>
      <c r="NLF3" s="305"/>
      <c r="NLG3" s="305"/>
      <c r="NLH3" s="305"/>
      <c r="NLI3" s="305"/>
      <c r="NLJ3" s="305"/>
      <c r="NLK3" s="305"/>
      <c r="NLL3" s="305"/>
      <c r="NLM3" s="305"/>
      <c r="NLN3" s="305"/>
      <c r="NLO3" s="305"/>
      <c r="NLP3" s="305"/>
      <c r="NLQ3" s="305"/>
      <c r="NLR3" s="305"/>
      <c r="NLS3" s="305"/>
      <c r="NLT3" s="305"/>
      <c r="NLU3" s="305"/>
      <c r="NLV3" s="305"/>
      <c r="NLW3" s="305"/>
      <c r="NLX3" s="305"/>
      <c r="NLY3" s="305"/>
      <c r="NLZ3" s="305"/>
      <c r="NMA3" s="305"/>
      <c r="NMB3" s="305"/>
      <c r="NMC3" s="305"/>
      <c r="NMD3" s="305"/>
      <c r="NME3" s="305"/>
      <c r="NMF3" s="305"/>
      <c r="NMG3" s="305"/>
      <c r="NMH3" s="305"/>
      <c r="NMI3" s="305"/>
      <c r="NMJ3" s="305"/>
      <c r="NMK3" s="305"/>
      <c r="NML3" s="305"/>
      <c r="NMM3" s="305"/>
      <c r="NMN3" s="305"/>
      <c r="NMO3" s="305"/>
      <c r="NMP3" s="305"/>
      <c r="NMQ3" s="305"/>
      <c r="NMR3" s="305"/>
      <c r="NMS3" s="305"/>
      <c r="NMT3" s="305"/>
      <c r="NMU3" s="305"/>
      <c r="NMV3" s="305"/>
      <c r="NMW3" s="305"/>
      <c r="NMX3" s="305"/>
      <c r="NMY3" s="305"/>
      <c r="NMZ3" s="305"/>
      <c r="NNA3" s="305"/>
      <c r="NNB3" s="305"/>
      <c r="NNC3" s="305"/>
      <c r="NND3" s="305"/>
      <c r="NNE3" s="305"/>
      <c r="NNF3" s="305"/>
      <c r="NNG3" s="305"/>
      <c r="NNH3" s="305"/>
      <c r="NNI3" s="305"/>
      <c r="NNJ3" s="305"/>
      <c r="NNK3" s="305"/>
      <c r="NNL3" s="305"/>
      <c r="NNM3" s="305"/>
      <c r="NNN3" s="305"/>
      <c r="NNO3" s="305"/>
      <c r="NNP3" s="305"/>
      <c r="NNQ3" s="305"/>
      <c r="NNR3" s="305"/>
      <c r="NNS3" s="305"/>
      <c r="NNT3" s="305"/>
      <c r="NNU3" s="305"/>
      <c r="NNV3" s="305"/>
      <c r="NNW3" s="305"/>
      <c r="NNX3" s="305"/>
      <c r="NNY3" s="305"/>
      <c r="NNZ3" s="305"/>
      <c r="NOA3" s="305"/>
      <c r="NOB3" s="305"/>
      <c r="NOC3" s="305"/>
      <c r="NOD3" s="305"/>
      <c r="NOE3" s="305"/>
      <c r="NOF3" s="305"/>
      <c r="NOG3" s="305"/>
      <c r="NOH3" s="305"/>
      <c r="NOI3" s="305"/>
      <c r="NOJ3" s="305"/>
      <c r="NOK3" s="305"/>
      <c r="NOL3" s="305"/>
      <c r="NOM3" s="305"/>
      <c r="NON3" s="305"/>
      <c r="NOO3" s="305"/>
      <c r="NOP3" s="305"/>
      <c r="NOQ3" s="305"/>
      <c r="NOR3" s="305"/>
      <c r="NOS3" s="305"/>
      <c r="NOT3" s="305"/>
      <c r="NOU3" s="305"/>
      <c r="NOV3" s="305"/>
      <c r="NOW3" s="305"/>
      <c r="NOX3" s="305"/>
      <c r="NOY3" s="305"/>
      <c r="NOZ3" s="305"/>
      <c r="NPA3" s="305"/>
      <c r="NPB3" s="305"/>
      <c r="NPC3" s="305"/>
      <c r="NPD3" s="305"/>
      <c r="NPE3" s="305"/>
      <c r="NPF3" s="305"/>
      <c r="NPG3" s="305"/>
      <c r="NPH3" s="305"/>
      <c r="NPI3" s="305"/>
      <c r="NPJ3" s="305"/>
      <c r="NPK3" s="305"/>
      <c r="NPL3" s="305"/>
      <c r="NPM3" s="305"/>
      <c r="NPN3" s="305"/>
      <c r="NPO3" s="305"/>
      <c r="NPP3" s="305"/>
      <c r="NPQ3" s="305"/>
      <c r="NPR3" s="305"/>
      <c r="NPS3" s="305"/>
      <c r="NPT3" s="305"/>
      <c r="NPU3" s="305"/>
      <c r="NPV3" s="305"/>
      <c r="NPW3" s="305"/>
      <c r="NPX3" s="305"/>
      <c r="NPY3" s="305"/>
      <c r="NPZ3" s="305"/>
      <c r="NQA3" s="305"/>
      <c r="NQB3" s="305"/>
      <c r="NQC3" s="305"/>
      <c r="NQD3" s="305"/>
      <c r="NQE3" s="305"/>
      <c r="NQF3" s="305"/>
      <c r="NQG3" s="305"/>
      <c r="NQH3" s="305"/>
      <c r="NQI3" s="305"/>
      <c r="NQJ3" s="305"/>
      <c r="NQK3" s="305"/>
      <c r="NQL3" s="305"/>
      <c r="NQM3" s="305"/>
      <c r="NQN3" s="305"/>
      <c r="NQO3" s="305"/>
      <c r="NQP3" s="305"/>
      <c r="NQQ3" s="305"/>
      <c r="NQR3" s="305"/>
      <c r="NQS3" s="305"/>
      <c r="NQT3" s="305"/>
      <c r="NQU3" s="305"/>
      <c r="NQV3" s="305"/>
      <c r="NQW3" s="305"/>
      <c r="NQX3" s="305"/>
      <c r="NQY3" s="305"/>
      <c r="NQZ3" s="305"/>
      <c r="NRA3" s="305"/>
      <c r="NRB3" s="305"/>
      <c r="NRC3" s="305"/>
      <c r="NRD3" s="305"/>
      <c r="NRE3" s="305"/>
      <c r="NRF3" s="305"/>
      <c r="NRG3" s="305"/>
      <c r="NRH3" s="305"/>
      <c r="NRI3" s="305"/>
      <c r="NRJ3" s="305"/>
      <c r="NRK3" s="305"/>
      <c r="NRL3" s="305"/>
      <c r="NRM3" s="305"/>
      <c r="NRN3" s="305"/>
      <c r="NRO3" s="305"/>
      <c r="NRP3" s="305"/>
      <c r="NRQ3" s="305"/>
      <c r="NRR3" s="305"/>
      <c r="NRS3" s="305"/>
      <c r="NRT3" s="305"/>
      <c r="NRU3" s="305"/>
      <c r="NRV3" s="305"/>
      <c r="NRW3" s="305"/>
      <c r="NRX3" s="305"/>
      <c r="NRY3" s="305"/>
      <c r="NRZ3" s="305"/>
      <c r="NSA3" s="305"/>
      <c r="NSB3" s="305"/>
      <c r="NSC3" s="305"/>
      <c r="NSD3" s="305"/>
      <c r="NSE3" s="305"/>
      <c r="NSF3" s="305"/>
      <c r="NSG3" s="305"/>
      <c r="NSH3" s="305"/>
      <c r="NSI3" s="305"/>
      <c r="NSJ3" s="305"/>
      <c r="NSK3" s="305"/>
      <c r="NSL3" s="305"/>
      <c r="NSM3" s="305"/>
      <c r="NSN3" s="305"/>
      <c r="NSO3" s="305"/>
      <c r="NSP3" s="305"/>
      <c r="NSQ3" s="305"/>
      <c r="NSR3" s="305"/>
      <c r="NSS3" s="305"/>
      <c r="NST3" s="305"/>
      <c r="NSU3" s="305"/>
      <c r="NSV3" s="305"/>
      <c r="NSW3" s="305"/>
      <c r="NSX3" s="305"/>
      <c r="NSY3" s="305"/>
      <c r="NSZ3" s="305"/>
      <c r="NTA3" s="305"/>
      <c r="NTB3" s="305"/>
      <c r="NTC3" s="305"/>
      <c r="NTD3" s="305"/>
      <c r="NTE3" s="305"/>
      <c r="NTF3" s="305"/>
      <c r="NTG3" s="305"/>
      <c r="NTH3" s="305"/>
      <c r="NTI3" s="305"/>
      <c r="NTJ3" s="305"/>
      <c r="NTK3" s="305"/>
      <c r="NTL3" s="305"/>
      <c r="NTM3" s="305"/>
      <c r="NTN3" s="305"/>
      <c r="NTO3" s="305"/>
      <c r="NTP3" s="305"/>
      <c r="NTQ3" s="305"/>
      <c r="NTR3" s="305"/>
      <c r="NTS3" s="305"/>
      <c r="NTT3" s="305"/>
      <c r="NTU3" s="305"/>
      <c r="NTV3" s="305"/>
      <c r="NTW3" s="305"/>
      <c r="NTX3" s="305"/>
      <c r="NTY3" s="305"/>
      <c r="NTZ3" s="305"/>
      <c r="NUA3" s="305"/>
      <c r="NUB3" s="305"/>
      <c r="NUC3" s="305"/>
      <c r="NUD3" s="305"/>
      <c r="NUE3" s="305"/>
      <c r="NUF3" s="305"/>
      <c r="NUG3" s="305"/>
      <c r="NUH3" s="305"/>
      <c r="NUI3" s="305"/>
      <c r="NUJ3" s="305"/>
      <c r="NUK3" s="305"/>
      <c r="NUL3" s="305"/>
      <c r="NUM3" s="305"/>
      <c r="NUN3" s="305"/>
      <c r="NUO3" s="305"/>
      <c r="NUP3" s="305"/>
      <c r="NUQ3" s="305"/>
      <c r="NUR3" s="305"/>
      <c r="NUS3" s="305"/>
      <c r="NUT3" s="305"/>
      <c r="NUU3" s="305"/>
      <c r="NUV3" s="305"/>
      <c r="NUW3" s="305"/>
      <c r="NUX3" s="305"/>
      <c r="NUY3" s="305"/>
      <c r="NUZ3" s="305"/>
      <c r="NVA3" s="305"/>
      <c r="NVB3" s="305"/>
      <c r="NVC3" s="305"/>
      <c r="NVD3" s="305"/>
      <c r="NVE3" s="305"/>
      <c r="NVF3" s="305"/>
      <c r="NVG3" s="305"/>
      <c r="NVH3" s="305"/>
      <c r="NVI3" s="305"/>
      <c r="NVJ3" s="305"/>
      <c r="NVK3" s="305"/>
      <c r="NVL3" s="305"/>
      <c r="NVM3" s="305"/>
      <c r="NVN3" s="305"/>
      <c r="NVO3" s="305"/>
      <c r="NVP3" s="305"/>
      <c r="NVQ3" s="305"/>
      <c r="NVR3" s="305"/>
      <c r="NVS3" s="305"/>
      <c r="NVT3" s="305"/>
      <c r="NVU3" s="305"/>
      <c r="NVV3" s="305"/>
      <c r="NVW3" s="305"/>
      <c r="NVX3" s="305"/>
      <c r="NVY3" s="305"/>
      <c r="NVZ3" s="305"/>
      <c r="NWA3" s="305"/>
      <c r="NWB3" s="305"/>
      <c r="NWC3" s="305"/>
      <c r="NWD3" s="305"/>
      <c r="NWE3" s="305"/>
      <c r="NWF3" s="305"/>
      <c r="NWG3" s="305"/>
      <c r="NWH3" s="305"/>
      <c r="NWI3" s="305"/>
      <c r="NWJ3" s="305"/>
      <c r="NWK3" s="305"/>
      <c r="NWL3" s="305"/>
      <c r="NWM3" s="305"/>
      <c r="NWN3" s="305"/>
      <c r="NWO3" s="305"/>
      <c r="NWP3" s="305"/>
      <c r="NWQ3" s="305"/>
      <c r="NWR3" s="305"/>
      <c r="NWS3" s="305"/>
      <c r="NWT3" s="305"/>
      <c r="NWU3" s="305"/>
      <c r="NWV3" s="305"/>
      <c r="NWW3" s="305"/>
      <c r="NWX3" s="305"/>
      <c r="NWY3" s="305"/>
      <c r="NWZ3" s="305"/>
      <c r="NXA3" s="305"/>
      <c r="NXB3" s="305"/>
      <c r="NXC3" s="305"/>
      <c r="NXD3" s="305"/>
      <c r="NXE3" s="305"/>
      <c r="NXF3" s="305"/>
      <c r="NXG3" s="305"/>
      <c r="NXH3" s="305"/>
      <c r="NXI3" s="305"/>
      <c r="NXJ3" s="305"/>
      <c r="NXK3" s="305"/>
      <c r="NXL3" s="305"/>
      <c r="NXM3" s="305"/>
      <c r="NXN3" s="305"/>
      <c r="NXO3" s="305"/>
      <c r="NXP3" s="305"/>
      <c r="NXQ3" s="305"/>
      <c r="NXR3" s="305"/>
      <c r="NXS3" s="305"/>
      <c r="NXT3" s="305"/>
      <c r="NXU3" s="305"/>
      <c r="NXV3" s="305"/>
      <c r="NXW3" s="305"/>
      <c r="NXX3" s="305"/>
      <c r="NXY3" s="305"/>
      <c r="NXZ3" s="305"/>
      <c r="NYA3" s="305"/>
      <c r="NYB3" s="305"/>
      <c r="NYC3" s="305"/>
      <c r="NYD3" s="305"/>
      <c r="NYE3" s="305"/>
      <c r="NYF3" s="305"/>
      <c r="NYG3" s="305"/>
      <c r="NYH3" s="305"/>
      <c r="NYI3" s="305"/>
      <c r="NYJ3" s="305"/>
      <c r="NYK3" s="305"/>
      <c r="NYL3" s="305"/>
      <c r="NYM3" s="305"/>
      <c r="NYN3" s="305"/>
      <c r="NYO3" s="305"/>
      <c r="NYP3" s="305"/>
      <c r="NYQ3" s="305"/>
      <c r="NYR3" s="305"/>
      <c r="NYS3" s="305"/>
      <c r="NYT3" s="305"/>
      <c r="NYU3" s="305"/>
      <c r="NYV3" s="305"/>
      <c r="NYW3" s="305"/>
      <c r="NYX3" s="305"/>
      <c r="NYY3" s="305"/>
      <c r="NYZ3" s="305"/>
      <c r="NZA3" s="305"/>
      <c r="NZB3" s="305"/>
      <c r="NZC3" s="305"/>
      <c r="NZD3" s="305"/>
      <c r="NZE3" s="305"/>
      <c r="NZF3" s="305"/>
      <c r="NZG3" s="305"/>
      <c r="NZH3" s="305"/>
      <c r="NZI3" s="305"/>
      <c r="NZJ3" s="305"/>
      <c r="NZK3" s="305"/>
      <c r="NZL3" s="305"/>
      <c r="NZM3" s="305"/>
      <c r="NZN3" s="305"/>
      <c r="NZO3" s="305"/>
      <c r="NZP3" s="305"/>
      <c r="NZQ3" s="305"/>
      <c r="NZR3" s="305"/>
      <c r="NZS3" s="305"/>
      <c r="NZT3" s="305"/>
      <c r="NZU3" s="305"/>
      <c r="NZV3" s="305"/>
      <c r="NZW3" s="305"/>
      <c r="NZX3" s="305"/>
      <c r="NZY3" s="305"/>
      <c r="NZZ3" s="305"/>
      <c r="OAA3" s="305"/>
      <c r="OAB3" s="305"/>
      <c r="OAC3" s="305"/>
      <c r="OAD3" s="305"/>
      <c r="OAE3" s="305"/>
      <c r="OAF3" s="305"/>
      <c r="OAG3" s="305"/>
      <c r="OAH3" s="305"/>
      <c r="OAI3" s="305"/>
      <c r="OAJ3" s="305"/>
      <c r="OAK3" s="305"/>
      <c r="OAL3" s="305"/>
      <c r="OAM3" s="305"/>
      <c r="OAN3" s="305"/>
      <c r="OAO3" s="305"/>
      <c r="OAP3" s="305"/>
      <c r="OAQ3" s="305"/>
      <c r="OAR3" s="305"/>
      <c r="OAS3" s="305"/>
      <c r="OAT3" s="305"/>
      <c r="OAU3" s="305"/>
      <c r="OAV3" s="305"/>
      <c r="OAW3" s="305"/>
      <c r="OAX3" s="305"/>
      <c r="OAY3" s="305"/>
      <c r="OAZ3" s="305"/>
      <c r="OBA3" s="305"/>
      <c r="OBB3" s="305"/>
      <c r="OBC3" s="305"/>
      <c r="OBD3" s="305"/>
      <c r="OBE3" s="305"/>
      <c r="OBF3" s="305"/>
      <c r="OBG3" s="305"/>
      <c r="OBH3" s="305"/>
      <c r="OBI3" s="305"/>
      <c r="OBJ3" s="305"/>
      <c r="OBK3" s="305"/>
      <c r="OBL3" s="305"/>
      <c r="OBM3" s="305"/>
      <c r="OBN3" s="305"/>
      <c r="OBO3" s="305"/>
      <c r="OBP3" s="305"/>
      <c r="OBQ3" s="305"/>
      <c r="OBR3" s="305"/>
      <c r="OBS3" s="305"/>
      <c r="OBT3" s="305"/>
      <c r="OBU3" s="305"/>
      <c r="OBV3" s="305"/>
      <c r="OBW3" s="305"/>
      <c r="OBX3" s="305"/>
      <c r="OBY3" s="305"/>
      <c r="OBZ3" s="305"/>
      <c r="OCA3" s="305"/>
      <c r="OCB3" s="305"/>
      <c r="OCC3" s="305"/>
      <c r="OCD3" s="305"/>
      <c r="OCE3" s="305"/>
      <c r="OCF3" s="305"/>
      <c r="OCG3" s="305"/>
      <c r="OCH3" s="305"/>
      <c r="OCI3" s="305"/>
      <c r="OCJ3" s="305"/>
      <c r="OCK3" s="305"/>
      <c r="OCL3" s="305"/>
      <c r="OCM3" s="305"/>
      <c r="OCN3" s="305"/>
      <c r="OCO3" s="305"/>
      <c r="OCP3" s="305"/>
      <c r="OCQ3" s="305"/>
      <c r="OCR3" s="305"/>
      <c r="OCS3" s="305"/>
      <c r="OCT3" s="305"/>
      <c r="OCU3" s="305"/>
      <c r="OCV3" s="305"/>
      <c r="OCW3" s="305"/>
      <c r="OCX3" s="305"/>
      <c r="OCY3" s="305"/>
      <c r="OCZ3" s="305"/>
      <c r="ODA3" s="305"/>
      <c r="ODB3" s="305"/>
      <c r="ODC3" s="305"/>
      <c r="ODD3" s="305"/>
      <c r="ODE3" s="305"/>
      <c r="ODF3" s="305"/>
      <c r="ODG3" s="305"/>
      <c r="ODH3" s="305"/>
      <c r="ODI3" s="305"/>
      <c r="ODJ3" s="305"/>
      <c r="ODK3" s="305"/>
      <c r="ODL3" s="305"/>
      <c r="ODM3" s="305"/>
      <c r="ODN3" s="305"/>
      <c r="ODO3" s="305"/>
      <c r="ODP3" s="305"/>
      <c r="ODQ3" s="305"/>
      <c r="ODR3" s="305"/>
      <c r="ODS3" s="305"/>
      <c r="ODT3" s="305"/>
      <c r="ODU3" s="305"/>
      <c r="ODV3" s="305"/>
      <c r="ODW3" s="305"/>
      <c r="ODX3" s="305"/>
      <c r="ODY3" s="305"/>
      <c r="ODZ3" s="305"/>
      <c r="OEA3" s="305"/>
      <c r="OEB3" s="305"/>
      <c r="OEC3" s="305"/>
      <c r="OED3" s="305"/>
      <c r="OEE3" s="305"/>
      <c r="OEF3" s="305"/>
      <c r="OEG3" s="305"/>
      <c r="OEH3" s="305"/>
      <c r="OEI3" s="305"/>
      <c r="OEJ3" s="305"/>
      <c r="OEK3" s="305"/>
      <c r="OEL3" s="305"/>
      <c r="OEM3" s="305"/>
      <c r="OEN3" s="305"/>
      <c r="OEO3" s="305"/>
      <c r="OEP3" s="305"/>
      <c r="OEQ3" s="305"/>
      <c r="OER3" s="305"/>
      <c r="OES3" s="305"/>
      <c r="OET3" s="305"/>
      <c r="OEU3" s="305"/>
      <c r="OEV3" s="305"/>
      <c r="OEW3" s="305"/>
      <c r="OEX3" s="305"/>
      <c r="OEY3" s="305"/>
      <c r="OEZ3" s="305"/>
      <c r="OFA3" s="305"/>
      <c r="OFB3" s="305"/>
      <c r="OFC3" s="305"/>
      <c r="OFD3" s="305"/>
      <c r="OFE3" s="305"/>
      <c r="OFF3" s="305"/>
      <c r="OFG3" s="305"/>
      <c r="OFH3" s="305"/>
      <c r="OFI3" s="305"/>
      <c r="OFJ3" s="305"/>
      <c r="OFK3" s="305"/>
      <c r="OFL3" s="305"/>
      <c r="OFM3" s="305"/>
      <c r="OFN3" s="305"/>
      <c r="OFO3" s="305"/>
      <c r="OFP3" s="305"/>
      <c r="OFQ3" s="305"/>
      <c r="OFR3" s="305"/>
      <c r="OFS3" s="305"/>
      <c r="OFT3" s="305"/>
      <c r="OFU3" s="305"/>
      <c r="OFV3" s="305"/>
      <c r="OFW3" s="305"/>
      <c r="OFX3" s="305"/>
      <c r="OFY3" s="305"/>
      <c r="OFZ3" s="305"/>
      <c r="OGA3" s="305"/>
      <c r="OGB3" s="305"/>
      <c r="OGC3" s="305"/>
      <c r="OGD3" s="305"/>
      <c r="OGE3" s="305"/>
      <c r="OGF3" s="305"/>
      <c r="OGG3" s="305"/>
      <c r="OGH3" s="305"/>
      <c r="OGI3" s="305"/>
      <c r="OGJ3" s="305"/>
      <c r="OGK3" s="305"/>
      <c r="OGL3" s="305"/>
      <c r="OGM3" s="305"/>
      <c r="OGN3" s="305"/>
      <c r="OGO3" s="305"/>
      <c r="OGP3" s="305"/>
      <c r="OGQ3" s="305"/>
      <c r="OGR3" s="305"/>
      <c r="OGS3" s="305"/>
      <c r="OGT3" s="305"/>
      <c r="OGU3" s="305"/>
      <c r="OGV3" s="305"/>
      <c r="OGW3" s="305"/>
      <c r="OGX3" s="305"/>
      <c r="OGY3" s="305"/>
      <c r="OGZ3" s="305"/>
      <c r="OHA3" s="305"/>
      <c r="OHB3" s="305"/>
      <c r="OHC3" s="305"/>
      <c r="OHD3" s="305"/>
      <c r="OHE3" s="305"/>
      <c r="OHF3" s="305"/>
      <c r="OHG3" s="305"/>
      <c r="OHH3" s="305"/>
      <c r="OHI3" s="305"/>
      <c r="OHJ3" s="305"/>
      <c r="OHK3" s="305"/>
      <c r="OHL3" s="305"/>
      <c r="OHM3" s="305"/>
      <c r="OHN3" s="305"/>
      <c r="OHO3" s="305"/>
      <c r="OHP3" s="305"/>
      <c r="OHQ3" s="305"/>
      <c r="OHR3" s="305"/>
      <c r="OHS3" s="305"/>
      <c r="OHT3" s="305"/>
      <c r="OHU3" s="305"/>
      <c r="OHV3" s="305"/>
      <c r="OHW3" s="305"/>
      <c r="OHX3" s="305"/>
      <c r="OHY3" s="305"/>
      <c r="OHZ3" s="305"/>
      <c r="OIA3" s="305"/>
      <c r="OIB3" s="305"/>
      <c r="OIC3" s="305"/>
      <c r="OID3" s="305"/>
      <c r="OIE3" s="305"/>
      <c r="OIF3" s="305"/>
      <c r="OIG3" s="305"/>
      <c r="OIH3" s="305"/>
      <c r="OII3" s="305"/>
      <c r="OIJ3" s="305"/>
      <c r="OIK3" s="305"/>
      <c r="OIL3" s="305"/>
      <c r="OIM3" s="305"/>
      <c r="OIN3" s="305"/>
      <c r="OIO3" s="305"/>
      <c r="OIP3" s="305"/>
      <c r="OIQ3" s="305"/>
      <c r="OIR3" s="305"/>
      <c r="OIS3" s="305"/>
      <c r="OIT3" s="305"/>
      <c r="OIU3" s="305"/>
      <c r="OIV3" s="305"/>
      <c r="OIW3" s="305"/>
      <c r="OIX3" s="305"/>
      <c r="OIY3" s="305"/>
      <c r="OIZ3" s="305"/>
      <c r="OJA3" s="305"/>
      <c r="OJB3" s="305"/>
      <c r="OJC3" s="305"/>
      <c r="OJD3" s="305"/>
      <c r="OJE3" s="305"/>
      <c r="OJF3" s="305"/>
      <c r="OJG3" s="305"/>
      <c r="OJH3" s="305"/>
      <c r="OJI3" s="305"/>
      <c r="OJJ3" s="305"/>
      <c r="OJK3" s="305"/>
      <c r="OJL3" s="305"/>
      <c r="OJM3" s="305"/>
      <c r="OJN3" s="305"/>
      <c r="OJO3" s="305"/>
      <c r="OJP3" s="305"/>
      <c r="OJQ3" s="305"/>
      <c r="OJR3" s="305"/>
      <c r="OJS3" s="305"/>
      <c r="OJT3" s="305"/>
      <c r="OJU3" s="305"/>
      <c r="OJV3" s="305"/>
      <c r="OJW3" s="305"/>
      <c r="OJX3" s="305"/>
      <c r="OJY3" s="305"/>
      <c r="OJZ3" s="305"/>
      <c r="OKA3" s="305"/>
      <c r="OKB3" s="305"/>
      <c r="OKC3" s="305"/>
      <c r="OKD3" s="305"/>
      <c r="OKE3" s="305"/>
      <c r="OKF3" s="305"/>
      <c r="OKG3" s="305"/>
      <c r="OKH3" s="305"/>
      <c r="OKI3" s="305"/>
      <c r="OKJ3" s="305"/>
      <c r="OKK3" s="305"/>
      <c r="OKL3" s="305"/>
      <c r="OKM3" s="305"/>
      <c r="OKN3" s="305"/>
      <c r="OKO3" s="305"/>
      <c r="OKP3" s="305"/>
      <c r="OKQ3" s="305"/>
      <c r="OKR3" s="305"/>
      <c r="OKS3" s="305"/>
      <c r="OKT3" s="305"/>
      <c r="OKU3" s="305"/>
      <c r="OKV3" s="305"/>
      <c r="OKW3" s="305"/>
      <c r="OKX3" s="305"/>
      <c r="OKY3" s="305"/>
      <c r="OKZ3" s="305"/>
      <c r="OLA3" s="305"/>
      <c r="OLB3" s="305"/>
      <c r="OLC3" s="305"/>
      <c r="OLD3" s="305"/>
      <c r="OLE3" s="305"/>
      <c r="OLF3" s="305"/>
      <c r="OLG3" s="305"/>
      <c r="OLH3" s="305"/>
      <c r="OLI3" s="305"/>
      <c r="OLJ3" s="305"/>
      <c r="OLK3" s="305"/>
      <c r="OLL3" s="305"/>
      <c r="OLM3" s="305"/>
      <c r="OLN3" s="305"/>
      <c r="OLO3" s="305"/>
      <c r="OLP3" s="305"/>
      <c r="OLQ3" s="305"/>
      <c r="OLR3" s="305"/>
      <c r="OLS3" s="305"/>
      <c r="OLT3" s="305"/>
      <c r="OLU3" s="305"/>
      <c r="OLV3" s="305"/>
      <c r="OLW3" s="305"/>
      <c r="OLX3" s="305"/>
      <c r="OLY3" s="305"/>
      <c r="OLZ3" s="305"/>
      <c r="OMA3" s="305"/>
      <c r="OMB3" s="305"/>
      <c r="OMC3" s="305"/>
      <c r="OMD3" s="305"/>
      <c r="OME3" s="305"/>
      <c r="OMF3" s="305"/>
      <c r="OMG3" s="305"/>
      <c r="OMH3" s="305"/>
      <c r="OMI3" s="305"/>
      <c r="OMJ3" s="305"/>
      <c r="OMK3" s="305"/>
      <c r="OML3" s="305"/>
      <c r="OMM3" s="305"/>
      <c r="OMN3" s="305"/>
      <c r="OMO3" s="305"/>
      <c r="OMP3" s="305"/>
      <c r="OMQ3" s="305"/>
      <c r="OMR3" s="305"/>
      <c r="OMS3" s="305"/>
      <c r="OMT3" s="305"/>
      <c r="OMU3" s="305"/>
      <c r="OMV3" s="305"/>
      <c r="OMW3" s="305"/>
      <c r="OMX3" s="305"/>
      <c r="OMY3" s="305"/>
      <c r="OMZ3" s="305"/>
      <c r="ONA3" s="305"/>
      <c r="ONB3" s="305"/>
      <c r="ONC3" s="305"/>
      <c r="OND3" s="305"/>
      <c r="ONE3" s="305"/>
      <c r="ONF3" s="305"/>
      <c r="ONG3" s="305"/>
      <c r="ONH3" s="305"/>
      <c r="ONI3" s="305"/>
      <c r="ONJ3" s="305"/>
      <c r="ONK3" s="305"/>
      <c r="ONL3" s="305"/>
      <c r="ONM3" s="305"/>
      <c r="ONN3" s="305"/>
      <c r="ONO3" s="305"/>
      <c r="ONP3" s="305"/>
      <c r="ONQ3" s="305"/>
      <c r="ONR3" s="305"/>
      <c r="ONS3" s="305"/>
      <c r="ONT3" s="305"/>
      <c r="ONU3" s="305"/>
      <c r="ONV3" s="305"/>
      <c r="ONW3" s="305"/>
      <c r="ONX3" s="305"/>
      <c r="ONY3" s="305"/>
      <c r="ONZ3" s="305"/>
      <c r="OOA3" s="305"/>
      <c r="OOB3" s="305"/>
      <c r="OOC3" s="305"/>
      <c r="OOD3" s="305"/>
      <c r="OOE3" s="305"/>
      <c r="OOF3" s="305"/>
      <c r="OOG3" s="305"/>
      <c r="OOH3" s="305"/>
      <c r="OOI3" s="305"/>
      <c r="OOJ3" s="305"/>
      <c r="OOK3" s="305"/>
      <c r="OOL3" s="305"/>
      <c r="OOM3" s="305"/>
      <c r="OON3" s="305"/>
      <c r="OOO3" s="305"/>
      <c r="OOP3" s="305"/>
      <c r="OOQ3" s="305"/>
      <c r="OOR3" s="305"/>
      <c r="OOS3" s="305"/>
      <c r="OOT3" s="305"/>
      <c r="OOU3" s="305"/>
      <c r="OOV3" s="305"/>
      <c r="OOW3" s="305"/>
      <c r="OOX3" s="305"/>
      <c r="OOY3" s="305"/>
      <c r="OOZ3" s="305"/>
      <c r="OPA3" s="305"/>
      <c r="OPB3" s="305"/>
      <c r="OPC3" s="305"/>
      <c r="OPD3" s="305"/>
      <c r="OPE3" s="305"/>
      <c r="OPF3" s="305"/>
      <c r="OPG3" s="305"/>
      <c r="OPH3" s="305"/>
      <c r="OPI3" s="305"/>
      <c r="OPJ3" s="305"/>
      <c r="OPK3" s="305"/>
      <c r="OPL3" s="305"/>
      <c r="OPM3" s="305"/>
      <c r="OPN3" s="305"/>
      <c r="OPO3" s="305"/>
      <c r="OPP3" s="305"/>
      <c r="OPQ3" s="305"/>
      <c r="OPR3" s="305"/>
      <c r="OPS3" s="305"/>
      <c r="OPT3" s="305"/>
      <c r="OPU3" s="305"/>
      <c r="OPV3" s="305"/>
      <c r="OPW3" s="305"/>
      <c r="OPX3" s="305"/>
      <c r="OPY3" s="305"/>
      <c r="OPZ3" s="305"/>
      <c r="OQA3" s="305"/>
      <c r="OQB3" s="305"/>
      <c r="OQC3" s="305"/>
      <c r="OQD3" s="305"/>
      <c r="OQE3" s="305"/>
      <c r="OQF3" s="305"/>
      <c r="OQG3" s="305"/>
      <c r="OQH3" s="305"/>
      <c r="OQI3" s="305"/>
      <c r="OQJ3" s="305"/>
      <c r="OQK3" s="305"/>
      <c r="OQL3" s="305"/>
      <c r="OQM3" s="305"/>
      <c r="OQN3" s="305"/>
      <c r="OQO3" s="305"/>
      <c r="OQP3" s="305"/>
      <c r="OQQ3" s="305"/>
      <c r="OQR3" s="305"/>
      <c r="OQS3" s="305"/>
      <c r="OQT3" s="305"/>
      <c r="OQU3" s="305"/>
      <c r="OQV3" s="305"/>
      <c r="OQW3" s="305"/>
      <c r="OQX3" s="305"/>
      <c r="OQY3" s="305"/>
      <c r="OQZ3" s="305"/>
      <c r="ORA3" s="305"/>
      <c r="ORB3" s="305"/>
      <c r="ORC3" s="305"/>
      <c r="ORD3" s="305"/>
      <c r="ORE3" s="305"/>
      <c r="ORF3" s="305"/>
      <c r="ORG3" s="305"/>
      <c r="ORH3" s="305"/>
      <c r="ORI3" s="305"/>
      <c r="ORJ3" s="305"/>
      <c r="ORK3" s="305"/>
      <c r="ORL3" s="305"/>
      <c r="ORM3" s="305"/>
      <c r="ORN3" s="305"/>
      <c r="ORO3" s="305"/>
      <c r="ORP3" s="305"/>
      <c r="ORQ3" s="305"/>
      <c r="ORR3" s="305"/>
      <c r="ORS3" s="305"/>
      <c r="ORT3" s="305"/>
      <c r="ORU3" s="305"/>
      <c r="ORV3" s="305"/>
      <c r="ORW3" s="305"/>
      <c r="ORX3" s="305"/>
      <c r="ORY3" s="305"/>
      <c r="ORZ3" s="305"/>
      <c r="OSA3" s="305"/>
      <c r="OSB3" s="305"/>
      <c r="OSC3" s="305"/>
      <c r="OSD3" s="305"/>
      <c r="OSE3" s="305"/>
      <c r="OSF3" s="305"/>
      <c r="OSG3" s="305"/>
      <c r="OSH3" s="305"/>
      <c r="OSI3" s="305"/>
      <c r="OSJ3" s="305"/>
      <c r="OSK3" s="305"/>
      <c r="OSL3" s="305"/>
      <c r="OSM3" s="305"/>
      <c r="OSN3" s="305"/>
      <c r="OSO3" s="305"/>
      <c r="OSP3" s="305"/>
      <c r="OSQ3" s="305"/>
      <c r="OSR3" s="305"/>
      <c r="OSS3" s="305"/>
      <c r="OST3" s="305"/>
      <c r="OSU3" s="305"/>
      <c r="OSV3" s="305"/>
      <c r="OSW3" s="305"/>
      <c r="OSX3" s="305"/>
      <c r="OSY3" s="305"/>
      <c r="OSZ3" s="305"/>
      <c r="OTA3" s="305"/>
      <c r="OTB3" s="305"/>
      <c r="OTC3" s="305"/>
      <c r="OTD3" s="305"/>
      <c r="OTE3" s="305"/>
      <c r="OTF3" s="305"/>
      <c r="OTG3" s="305"/>
      <c r="OTH3" s="305"/>
      <c r="OTI3" s="305"/>
      <c r="OTJ3" s="305"/>
      <c r="OTK3" s="305"/>
      <c r="OTL3" s="305"/>
      <c r="OTM3" s="305"/>
      <c r="OTN3" s="305"/>
      <c r="OTO3" s="305"/>
      <c r="OTP3" s="305"/>
      <c r="OTQ3" s="305"/>
      <c r="OTR3" s="305"/>
      <c r="OTS3" s="305"/>
      <c r="OTT3" s="305"/>
      <c r="OTU3" s="305"/>
      <c r="OTV3" s="305"/>
      <c r="OTW3" s="305"/>
      <c r="OTX3" s="305"/>
      <c r="OTY3" s="305"/>
      <c r="OTZ3" s="305"/>
      <c r="OUA3" s="305"/>
      <c r="OUB3" s="305"/>
      <c r="OUC3" s="305"/>
      <c r="OUD3" s="305"/>
      <c r="OUE3" s="305"/>
      <c r="OUF3" s="305"/>
      <c r="OUG3" s="305"/>
      <c r="OUH3" s="305"/>
      <c r="OUI3" s="305"/>
      <c r="OUJ3" s="305"/>
      <c r="OUK3" s="305"/>
      <c r="OUL3" s="305"/>
      <c r="OUM3" s="305"/>
      <c r="OUN3" s="305"/>
      <c r="OUO3" s="305"/>
      <c r="OUP3" s="305"/>
      <c r="OUQ3" s="305"/>
      <c r="OUR3" s="305"/>
      <c r="OUS3" s="305"/>
      <c r="OUT3" s="305"/>
      <c r="OUU3" s="305"/>
      <c r="OUV3" s="305"/>
      <c r="OUW3" s="305"/>
      <c r="OUX3" s="305"/>
      <c r="OUY3" s="305"/>
      <c r="OUZ3" s="305"/>
      <c r="OVA3" s="305"/>
      <c r="OVB3" s="305"/>
      <c r="OVC3" s="305"/>
      <c r="OVD3" s="305"/>
      <c r="OVE3" s="305"/>
      <c r="OVF3" s="305"/>
      <c r="OVG3" s="305"/>
      <c r="OVH3" s="305"/>
      <c r="OVI3" s="305"/>
      <c r="OVJ3" s="305"/>
      <c r="OVK3" s="305"/>
      <c r="OVL3" s="305"/>
      <c r="OVM3" s="305"/>
      <c r="OVN3" s="305"/>
      <c r="OVO3" s="305"/>
      <c r="OVP3" s="305"/>
      <c r="OVQ3" s="305"/>
      <c r="OVR3" s="305"/>
      <c r="OVS3" s="305"/>
      <c r="OVT3" s="305"/>
      <c r="OVU3" s="305"/>
      <c r="OVV3" s="305"/>
      <c r="OVW3" s="305"/>
      <c r="OVX3" s="305"/>
      <c r="OVY3" s="305"/>
      <c r="OVZ3" s="305"/>
      <c r="OWA3" s="305"/>
      <c r="OWB3" s="305"/>
      <c r="OWC3" s="305"/>
      <c r="OWD3" s="305"/>
      <c r="OWE3" s="305"/>
      <c r="OWF3" s="305"/>
      <c r="OWG3" s="305"/>
      <c r="OWH3" s="305"/>
      <c r="OWI3" s="305"/>
      <c r="OWJ3" s="305"/>
      <c r="OWK3" s="305"/>
      <c r="OWL3" s="305"/>
      <c r="OWM3" s="305"/>
      <c r="OWN3" s="305"/>
      <c r="OWO3" s="305"/>
      <c r="OWP3" s="305"/>
      <c r="OWQ3" s="305"/>
      <c r="OWR3" s="305"/>
      <c r="OWS3" s="305"/>
      <c r="OWT3" s="305"/>
      <c r="OWU3" s="305"/>
      <c r="OWV3" s="305"/>
      <c r="OWW3" s="305"/>
      <c r="OWX3" s="305"/>
      <c r="OWY3" s="305"/>
      <c r="OWZ3" s="305"/>
      <c r="OXA3" s="305"/>
      <c r="OXB3" s="305"/>
      <c r="OXC3" s="305"/>
      <c r="OXD3" s="305"/>
      <c r="OXE3" s="305"/>
      <c r="OXF3" s="305"/>
      <c r="OXG3" s="305"/>
      <c r="OXH3" s="305"/>
      <c r="OXI3" s="305"/>
      <c r="OXJ3" s="305"/>
      <c r="OXK3" s="305"/>
      <c r="OXL3" s="305"/>
      <c r="OXM3" s="305"/>
      <c r="OXN3" s="305"/>
      <c r="OXO3" s="305"/>
      <c r="OXP3" s="305"/>
      <c r="OXQ3" s="305"/>
      <c r="OXR3" s="305"/>
      <c r="OXS3" s="305"/>
      <c r="OXT3" s="305"/>
      <c r="OXU3" s="305"/>
      <c r="OXV3" s="305"/>
      <c r="OXW3" s="305"/>
      <c r="OXX3" s="305"/>
      <c r="OXY3" s="305"/>
      <c r="OXZ3" s="305"/>
      <c r="OYA3" s="305"/>
      <c r="OYB3" s="305"/>
      <c r="OYC3" s="305"/>
      <c r="OYD3" s="305"/>
      <c r="OYE3" s="305"/>
      <c r="OYF3" s="305"/>
      <c r="OYG3" s="305"/>
      <c r="OYH3" s="305"/>
      <c r="OYI3" s="305"/>
      <c r="OYJ3" s="305"/>
      <c r="OYK3" s="305"/>
      <c r="OYL3" s="305"/>
      <c r="OYM3" s="305"/>
      <c r="OYN3" s="305"/>
      <c r="OYO3" s="305"/>
      <c r="OYP3" s="305"/>
      <c r="OYQ3" s="305"/>
      <c r="OYR3" s="305"/>
      <c r="OYS3" s="305"/>
      <c r="OYT3" s="305"/>
      <c r="OYU3" s="305"/>
      <c r="OYV3" s="305"/>
      <c r="OYW3" s="305"/>
      <c r="OYX3" s="305"/>
      <c r="OYY3" s="305"/>
      <c r="OYZ3" s="305"/>
      <c r="OZA3" s="305"/>
      <c r="OZB3" s="305"/>
      <c r="OZC3" s="305"/>
      <c r="OZD3" s="305"/>
      <c r="OZE3" s="305"/>
      <c r="OZF3" s="305"/>
      <c r="OZG3" s="305"/>
      <c r="OZH3" s="305"/>
      <c r="OZI3" s="305"/>
      <c r="OZJ3" s="305"/>
      <c r="OZK3" s="305"/>
      <c r="OZL3" s="305"/>
      <c r="OZM3" s="305"/>
      <c r="OZN3" s="305"/>
      <c r="OZO3" s="305"/>
      <c r="OZP3" s="305"/>
      <c r="OZQ3" s="305"/>
      <c r="OZR3" s="305"/>
      <c r="OZS3" s="305"/>
      <c r="OZT3" s="305"/>
      <c r="OZU3" s="305"/>
      <c r="OZV3" s="305"/>
      <c r="OZW3" s="305"/>
      <c r="OZX3" s="305"/>
      <c r="OZY3" s="305"/>
      <c r="OZZ3" s="305"/>
      <c r="PAA3" s="305"/>
      <c r="PAB3" s="305"/>
      <c r="PAC3" s="305"/>
      <c r="PAD3" s="305"/>
      <c r="PAE3" s="305"/>
      <c r="PAF3" s="305"/>
      <c r="PAG3" s="305"/>
      <c r="PAH3" s="305"/>
      <c r="PAI3" s="305"/>
      <c r="PAJ3" s="305"/>
      <c r="PAK3" s="305"/>
      <c r="PAL3" s="305"/>
      <c r="PAM3" s="305"/>
      <c r="PAN3" s="305"/>
      <c r="PAO3" s="305"/>
      <c r="PAP3" s="305"/>
      <c r="PAQ3" s="305"/>
      <c r="PAR3" s="305"/>
      <c r="PAS3" s="305"/>
      <c r="PAT3" s="305"/>
      <c r="PAU3" s="305"/>
      <c r="PAV3" s="305"/>
      <c r="PAW3" s="305"/>
      <c r="PAX3" s="305"/>
      <c r="PAY3" s="305"/>
      <c r="PAZ3" s="305"/>
      <c r="PBA3" s="305"/>
      <c r="PBB3" s="305"/>
      <c r="PBC3" s="305"/>
      <c r="PBD3" s="305"/>
      <c r="PBE3" s="305"/>
      <c r="PBF3" s="305"/>
      <c r="PBG3" s="305"/>
      <c r="PBH3" s="305"/>
      <c r="PBI3" s="305"/>
      <c r="PBJ3" s="305"/>
      <c r="PBK3" s="305"/>
      <c r="PBL3" s="305"/>
      <c r="PBM3" s="305"/>
      <c r="PBN3" s="305"/>
      <c r="PBO3" s="305"/>
      <c r="PBP3" s="305"/>
      <c r="PBQ3" s="305"/>
      <c r="PBR3" s="305"/>
      <c r="PBS3" s="305"/>
      <c r="PBT3" s="305"/>
      <c r="PBU3" s="305"/>
      <c r="PBV3" s="305"/>
      <c r="PBW3" s="305"/>
      <c r="PBX3" s="305"/>
      <c r="PBY3" s="305"/>
      <c r="PBZ3" s="305"/>
      <c r="PCA3" s="305"/>
      <c r="PCB3" s="305"/>
      <c r="PCC3" s="305"/>
      <c r="PCD3" s="305"/>
      <c r="PCE3" s="305"/>
      <c r="PCF3" s="305"/>
      <c r="PCG3" s="305"/>
      <c r="PCH3" s="305"/>
      <c r="PCI3" s="305"/>
      <c r="PCJ3" s="305"/>
      <c r="PCK3" s="305"/>
      <c r="PCL3" s="305"/>
      <c r="PCM3" s="305"/>
      <c r="PCN3" s="305"/>
      <c r="PCO3" s="305"/>
      <c r="PCP3" s="305"/>
      <c r="PCQ3" s="305"/>
      <c r="PCR3" s="305"/>
      <c r="PCS3" s="305"/>
      <c r="PCT3" s="305"/>
      <c r="PCU3" s="305"/>
      <c r="PCV3" s="305"/>
      <c r="PCW3" s="305"/>
      <c r="PCX3" s="305"/>
      <c r="PCY3" s="305"/>
      <c r="PCZ3" s="305"/>
      <c r="PDA3" s="305"/>
      <c r="PDB3" s="305"/>
      <c r="PDC3" s="305"/>
      <c r="PDD3" s="305"/>
      <c r="PDE3" s="305"/>
      <c r="PDF3" s="305"/>
      <c r="PDG3" s="305"/>
      <c r="PDH3" s="305"/>
      <c r="PDI3" s="305"/>
      <c r="PDJ3" s="305"/>
      <c r="PDK3" s="305"/>
      <c r="PDL3" s="305"/>
      <c r="PDM3" s="305"/>
      <c r="PDN3" s="305"/>
      <c r="PDO3" s="305"/>
      <c r="PDP3" s="305"/>
      <c r="PDQ3" s="305"/>
      <c r="PDR3" s="305"/>
      <c r="PDS3" s="305"/>
      <c r="PDT3" s="305"/>
      <c r="PDU3" s="305"/>
      <c r="PDV3" s="305"/>
      <c r="PDW3" s="305"/>
      <c r="PDX3" s="305"/>
      <c r="PDY3" s="305"/>
      <c r="PDZ3" s="305"/>
      <c r="PEA3" s="305"/>
      <c r="PEB3" s="305"/>
      <c r="PEC3" s="305"/>
      <c r="PED3" s="305"/>
      <c r="PEE3" s="305"/>
      <c r="PEF3" s="305"/>
      <c r="PEG3" s="305"/>
      <c r="PEH3" s="305"/>
      <c r="PEI3" s="305"/>
      <c r="PEJ3" s="305"/>
      <c r="PEK3" s="305"/>
      <c r="PEL3" s="305"/>
      <c r="PEM3" s="305"/>
      <c r="PEN3" s="305"/>
      <c r="PEO3" s="305"/>
      <c r="PEP3" s="305"/>
      <c r="PEQ3" s="305"/>
      <c r="PER3" s="305"/>
      <c r="PES3" s="305"/>
      <c r="PET3" s="305"/>
      <c r="PEU3" s="305"/>
      <c r="PEV3" s="305"/>
      <c r="PEW3" s="305"/>
      <c r="PEX3" s="305"/>
      <c r="PEY3" s="305"/>
      <c r="PEZ3" s="305"/>
      <c r="PFA3" s="305"/>
      <c r="PFB3" s="305"/>
      <c r="PFC3" s="305"/>
      <c r="PFD3" s="305"/>
      <c r="PFE3" s="305"/>
      <c r="PFF3" s="305"/>
      <c r="PFG3" s="305"/>
      <c r="PFH3" s="305"/>
      <c r="PFI3" s="305"/>
      <c r="PFJ3" s="305"/>
      <c r="PFK3" s="305"/>
      <c r="PFL3" s="305"/>
      <c r="PFM3" s="305"/>
      <c r="PFN3" s="305"/>
      <c r="PFO3" s="305"/>
      <c r="PFP3" s="305"/>
      <c r="PFQ3" s="305"/>
      <c r="PFR3" s="305"/>
      <c r="PFS3" s="305"/>
      <c r="PFT3" s="305"/>
      <c r="PFU3" s="305"/>
      <c r="PFV3" s="305"/>
      <c r="PFW3" s="305"/>
      <c r="PFX3" s="305"/>
      <c r="PFY3" s="305"/>
      <c r="PFZ3" s="305"/>
      <c r="PGA3" s="305"/>
      <c r="PGB3" s="305"/>
      <c r="PGC3" s="305"/>
      <c r="PGD3" s="305"/>
      <c r="PGE3" s="305"/>
      <c r="PGF3" s="305"/>
      <c r="PGG3" s="305"/>
      <c r="PGH3" s="305"/>
      <c r="PGI3" s="305"/>
      <c r="PGJ3" s="305"/>
      <c r="PGK3" s="305"/>
      <c r="PGL3" s="305"/>
      <c r="PGM3" s="305"/>
      <c r="PGN3" s="305"/>
      <c r="PGO3" s="305"/>
      <c r="PGP3" s="305"/>
      <c r="PGQ3" s="305"/>
      <c r="PGR3" s="305"/>
      <c r="PGS3" s="305"/>
      <c r="PGT3" s="305"/>
      <c r="PGU3" s="305"/>
      <c r="PGV3" s="305"/>
      <c r="PGW3" s="305"/>
      <c r="PGX3" s="305"/>
      <c r="PGY3" s="305"/>
      <c r="PGZ3" s="305"/>
      <c r="PHA3" s="305"/>
      <c r="PHB3" s="305"/>
      <c r="PHC3" s="305"/>
      <c r="PHD3" s="305"/>
      <c r="PHE3" s="305"/>
      <c r="PHF3" s="305"/>
      <c r="PHG3" s="305"/>
      <c r="PHH3" s="305"/>
      <c r="PHI3" s="305"/>
      <c r="PHJ3" s="305"/>
      <c r="PHK3" s="305"/>
      <c r="PHL3" s="305"/>
      <c r="PHM3" s="305"/>
      <c r="PHN3" s="305"/>
      <c r="PHO3" s="305"/>
      <c r="PHP3" s="305"/>
      <c r="PHQ3" s="305"/>
      <c r="PHR3" s="305"/>
      <c r="PHS3" s="305"/>
      <c r="PHT3" s="305"/>
      <c r="PHU3" s="305"/>
      <c r="PHV3" s="305"/>
      <c r="PHW3" s="305"/>
      <c r="PHX3" s="305"/>
      <c r="PHY3" s="305"/>
      <c r="PHZ3" s="305"/>
      <c r="PIA3" s="305"/>
      <c r="PIB3" s="305"/>
      <c r="PIC3" s="305"/>
      <c r="PID3" s="305"/>
      <c r="PIE3" s="305"/>
      <c r="PIF3" s="305"/>
      <c r="PIG3" s="305"/>
      <c r="PIH3" s="305"/>
      <c r="PII3" s="305"/>
      <c r="PIJ3" s="305"/>
      <c r="PIK3" s="305"/>
      <c r="PIL3" s="305"/>
      <c r="PIM3" s="305"/>
      <c r="PIN3" s="305"/>
      <c r="PIO3" s="305"/>
      <c r="PIP3" s="305"/>
      <c r="PIQ3" s="305"/>
      <c r="PIR3" s="305"/>
      <c r="PIS3" s="305"/>
      <c r="PIT3" s="305"/>
      <c r="PIU3" s="305"/>
      <c r="PIV3" s="305"/>
      <c r="PIW3" s="305"/>
      <c r="PIX3" s="305"/>
      <c r="PIY3" s="305"/>
      <c r="PIZ3" s="305"/>
      <c r="PJA3" s="305"/>
      <c r="PJB3" s="305"/>
      <c r="PJC3" s="305"/>
      <c r="PJD3" s="305"/>
      <c r="PJE3" s="305"/>
      <c r="PJF3" s="305"/>
      <c r="PJG3" s="305"/>
      <c r="PJH3" s="305"/>
      <c r="PJI3" s="305"/>
      <c r="PJJ3" s="305"/>
      <c r="PJK3" s="305"/>
      <c r="PJL3" s="305"/>
      <c r="PJM3" s="305"/>
      <c r="PJN3" s="305"/>
      <c r="PJO3" s="305"/>
      <c r="PJP3" s="305"/>
      <c r="PJQ3" s="305"/>
      <c r="PJR3" s="305"/>
      <c r="PJS3" s="305"/>
      <c r="PJT3" s="305"/>
      <c r="PJU3" s="305"/>
      <c r="PJV3" s="305"/>
      <c r="PJW3" s="305"/>
      <c r="PJX3" s="305"/>
      <c r="PJY3" s="305"/>
      <c r="PJZ3" s="305"/>
      <c r="PKA3" s="305"/>
      <c r="PKB3" s="305"/>
      <c r="PKC3" s="305"/>
      <c r="PKD3" s="305"/>
      <c r="PKE3" s="305"/>
      <c r="PKF3" s="305"/>
      <c r="PKG3" s="305"/>
      <c r="PKH3" s="305"/>
      <c r="PKI3" s="305"/>
      <c r="PKJ3" s="305"/>
      <c r="PKK3" s="305"/>
      <c r="PKL3" s="305"/>
      <c r="PKM3" s="305"/>
      <c r="PKN3" s="305"/>
      <c r="PKO3" s="305"/>
      <c r="PKP3" s="305"/>
      <c r="PKQ3" s="305"/>
      <c r="PKR3" s="305"/>
      <c r="PKS3" s="305"/>
      <c r="PKT3" s="305"/>
      <c r="PKU3" s="305"/>
      <c r="PKV3" s="305"/>
      <c r="PKW3" s="305"/>
      <c r="PKX3" s="305"/>
      <c r="PKY3" s="305"/>
      <c r="PKZ3" s="305"/>
      <c r="PLA3" s="305"/>
      <c r="PLB3" s="305"/>
      <c r="PLC3" s="305"/>
      <c r="PLD3" s="305"/>
      <c r="PLE3" s="305"/>
      <c r="PLF3" s="305"/>
      <c r="PLG3" s="305"/>
      <c r="PLH3" s="305"/>
      <c r="PLI3" s="305"/>
      <c r="PLJ3" s="305"/>
      <c r="PLK3" s="305"/>
      <c r="PLL3" s="305"/>
      <c r="PLM3" s="305"/>
      <c r="PLN3" s="305"/>
      <c r="PLO3" s="305"/>
      <c r="PLP3" s="305"/>
      <c r="PLQ3" s="305"/>
      <c r="PLR3" s="305"/>
      <c r="PLS3" s="305"/>
      <c r="PLT3" s="305"/>
      <c r="PLU3" s="305"/>
      <c r="PLV3" s="305"/>
      <c r="PLW3" s="305"/>
      <c r="PLX3" s="305"/>
      <c r="PLY3" s="305"/>
      <c r="PLZ3" s="305"/>
      <c r="PMA3" s="305"/>
      <c r="PMB3" s="305"/>
      <c r="PMC3" s="305"/>
      <c r="PMD3" s="305"/>
      <c r="PME3" s="305"/>
      <c r="PMF3" s="305"/>
      <c r="PMG3" s="305"/>
      <c r="PMH3" s="305"/>
      <c r="PMI3" s="305"/>
      <c r="PMJ3" s="305"/>
      <c r="PMK3" s="305"/>
      <c r="PML3" s="305"/>
      <c r="PMM3" s="305"/>
      <c r="PMN3" s="305"/>
      <c r="PMO3" s="305"/>
      <c r="PMP3" s="305"/>
      <c r="PMQ3" s="305"/>
      <c r="PMR3" s="305"/>
      <c r="PMS3" s="305"/>
      <c r="PMT3" s="305"/>
      <c r="PMU3" s="305"/>
      <c r="PMV3" s="305"/>
      <c r="PMW3" s="305"/>
      <c r="PMX3" s="305"/>
      <c r="PMY3" s="305"/>
      <c r="PMZ3" s="305"/>
      <c r="PNA3" s="305"/>
      <c r="PNB3" s="305"/>
      <c r="PNC3" s="305"/>
      <c r="PND3" s="305"/>
      <c r="PNE3" s="305"/>
      <c r="PNF3" s="305"/>
      <c r="PNG3" s="305"/>
      <c r="PNH3" s="305"/>
      <c r="PNI3" s="305"/>
      <c r="PNJ3" s="305"/>
      <c r="PNK3" s="305"/>
      <c r="PNL3" s="305"/>
      <c r="PNM3" s="305"/>
      <c r="PNN3" s="305"/>
      <c r="PNO3" s="305"/>
      <c r="PNP3" s="305"/>
      <c r="PNQ3" s="305"/>
      <c r="PNR3" s="305"/>
      <c r="PNS3" s="305"/>
      <c r="PNT3" s="305"/>
      <c r="PNU3" s="305"/>
      <c r="PNV3" s="305"/>
      <c r="PNW3" s="305"/>
      <c r="PNX3" s="305"/>
      <c r="PNY3" s="305"/>
      <c r="PNZ3" s="305"/>
      <c r="POA3" s="305"/>
      <c r="POB3" s="305"/>
      <c r="POC3" s="305"/>
      <c r="POD3" s="305"/>
      <c r="POE3" s="305"/>
      <c r="POF3" s="305"/>
      <c r="POG3" s="305"/>
      <c r="POH3" s="305"/>
      <c r="POI3" s="305"/>
      <c r="POJ3" s="305"/>
      <c r="POK3" s="305"/>
      <c r="POL3" s="305"/>
      <c r="POM3" s="305"/>
      <c r="PON3" s="305"/>
      <c r="POO3" s="305"/>
      <c r="POP3" s="305"/>
      <c r="POQ3" s="305"/>
      <c r="POR3" s="305"/>
      <c r="POS3" s="305"/>
      <c r="POT3" s="305"/>
      <c r="POU3" s="305"/>
      <c r="POV3" s="305"/>
      <c r="POW3" s="305"/>
      <c r="POX3" s="305"/>
      <c r="POY3" s="305"/>
      <c r="POZ3" s="305"/>
      <c r="PPA3" s="305"/>
      <c r="PPB3" s="305"/>
      <c r="PPC3" s="305"/>
      <c r="PPD3" s="305"/>
      <c r="PPE3" s="305"/>
      <c r="PPF3" s="305"/>
      <c r="PPG3" s="305"/>
      <c r="PPH3" s="305"/>
      <c r="PPI3" s="305"/>
      <c r="PPJ3" s="305"/>
      <c r="PPK3" s="305"/>
      <c r="PPL3" s="305"/>
      <c r="PPM3" s="305"/>
      <c r="PPN3" s="305"/>
      <c r="PPO3" s="305"/>
      <c r="PPP3" s="305"/>
      <c r="PPQ3" s="305"/>
      <c r="PPR3" s="305"/>
      <c r="PPS3" s="305"/>
      <c r="PPT3" s="305"/>
      <c r="PPU3" s="305"/>
      <c r="PPV3" s="305"/>
      <c r="PPW3" s="305"/>
      <c r="PPX3" s="305"/>
      <c r="PPY3" s="305"/>
      <c r="PPZ3" s="305"/>
      <c r="PQA3" s="305"/>
      <c r="PQB3" s="305"/>
      <c r="PQC3" s="305"/>
      <c r="PQD3" s="305"/>
      <c r="PQE3" s="305"/>
      <c r="PQF3" s="305"/>
      <c r="PQG3" s="305"/>
      <c r="PQH3" s="305"/>
      <c r="PQI3" s="305"/>
      <c r="PQJ3" s="305"/>
      <c r="PQK3" s="305"/>
      <c r="PQL3" s="305"/>
      <c r="PQM3" s="305"/>
      <c r="PQN3" s="305"/>
      <c r="PQO3" s="305"/>
      <c r="PQP3" s="305"/>
      <c r="PQQ3" s="305"/>
      <c r="PQR3" s="305"/>
      <c r="PQS3" s="305"/>
      <c r="PQT3" s="305"/>
      <c r="PQU3" s="305"/>
      <c r="PQV3" s="305"/>
      <c r="PQW3" s="305"/>
      <c r="PQX3" s="305"/>
      <c r="PQY3" s="305"/>
      <c r="PQZ3" s="305"/>
      <c r="PRA3" s="305"/>
      <c r="PRB3" s="305"/>
      <c r="PRC3" s="305"/>
      <c r="PRD3" s="305"/>
      <c r="PRE3" s="305"/>
      <c r="PRF3" s="305"/>
      <c r="PRG3" s="305"/>
      <c r="PRH3" s="305"/>
      <c r="PRI3" s="305"/>
      <c r="PRJ3" s="305"/>
      <c r="PRK3" s="305"/>
      <c r="PRL3" s="305"/>
      <c r="PRM3" s="305"/>
      <c r="PRN3" s="305"/>
      <c r="PRO3" s="305"/>
      <c r="PRP3" s="305"/>
      <c r="PRQ3" s="305"/>
      <c r="PRR3" s="305"/>
      <c r="PRS3" s="305"/>
      <c r="PRT3" s="305"/>
      <c r="PRU3" s="305"/>
      <c r="PRV3" s="305"/>
      <c r="PRW3" s="305"/>
      <c r="PRX3" s="305"/>
      <c r="PRY3" s="305"/>
      <c r="PRZ3" s="305"/>
      <c r="PSA3" s="305"/>
      <c r="PSB3" s="305"/>
      <c r="PSC3" s="305"/>
      <c r="PSD3" s="305"/>
      <c r="PSE3" s="305"/>
      <c r="PSF3" s="305"/>
      <c r="PSG3" s="305"/>
      <c r="PSH3" s="305"/>
      <c r="PSI3" s="305"/>
      <c r="PSJ3" s="305"/>
      <c r="PSK3" s="305"/>
      <c r="PSL3" s="305"/>
      <c r="PSM3" s="305"/>
      <c r="PSN3" s="305"/>
      <c r="PSO3" s="305"/>
      <c r="PSP3" s="305"/>
      <c r="PSQ3" s="305"/>
      <c r="PSR3" s="305"/>
      <c r="PSS3" s="305"/>
      <c r="PST3" s="305"/>
      <c r="PSU3" s="305"/>
      <c r="PSV3" s="305"/>
      <c r="PSW3" s="305"/>
      <c r="PSX3" s="305"/>
      <c r="PSY3" s="305"/>
      <c r="PSZ3" s="305"/>
      <c r="PTA3" s="305"/>
      <c r="PTB3" s="305"/>
      <c r="PTC3" s="305"/>
      <c r="PTD3" s="305"/>
      <c r="PTE3" s="305"/>
      <c r="PTF3" s="305"/>
      <c r="PTG3" s="305"/>
      <c r="PTH3" s="305"/>
      <c r="PTI3" s="305"/>
      <c r="PTJ3" s="305"/>
      <c r="PTK3" s="305"/>
      <c r="PTL3" s="305"/>
      <c r="PTM3" s="305"/>
      <c r="PTN3" s="305"/>
      <c r="PTO3" s="305"/>
      <c r="PTP3" s="305"/>
      <c r="PTQ3" s="305"/>
      <c r="PTR3" s="305"/>
      <c r="PTS3" s="305"/>
      <c r="PTT3" s="305"/>
      <c r="PTU3" s="305"/>
      <c r="PTV3" s="305"/>
      <c r="PTW3" s="305"/>
      <c r="PTX3" s="305"/>
      <c r="PTY3" s="305"/>
      <c r="PTZ3" s="305"/>
      <c r="PUA3" s="305"/>
      <c r="PUB3" s="305"/>
      <c r="PUC3" s="305"/>
      <c r="PUD3" s="305"/>
      <c r="PUE3" s="305"/>
      <c r="PUF3" s="305"/>
      <c r="PUG3" s="305"/>
      <c r="PUH3" s="305"/>
      <c r="PUI3" s="305"/>
      <c r="PUJ3" s="305"/>
      <c r="PUK3" s="305"/>
      <c r="PUL3" s="305"/>
      <c r="PUM3" s="305"/>
      <c r="PUN3" s="305"/>
      <c r="PUO3" s="305"/>
      <c r="PUP3" s="305"/>
      <c r="PUQ3" s="305"/>
      <c r="PUR3" s="305"/>
      <c r="PUS3" s="305"/>
      <c r="PUT3" s="305"/>
      <c r="PUU3" s="305"/>
      <c r="PUV3" s="305"/>
      <c r="PUW3" s="305"/>
      <c r="PUX3" s="305"/>
      <c r="PUY3" s="305"/>
      <c r="PUZ3" s="305"/>
      <c r="PVA3" s="305"/>
      <c r="PVB3" s="305"/>
      <c r="PVC3" s="305"/>
      <c r="PVD3" s="305"/>
      <c r="PVE3" s="305"/>
      <c r="PVF3" s="305"/>
      <c r="PVG3" s="305"/>
      <c r="PVH3" s="305"/>
      <c r="PVI3" s="305"/>
      <c r="PVJ3" s="305"/>
      <c r="PVK3" s="305"/>
      <c r="PVL3" s="305"/>
      <c r="PVM3" s="305"/>
      <c r="PVN3" s="305"/>
      <c r="PVO3" s="305"/>
      <c r="PVP3" s="305"/>
      <c r="PVQ3" s="305"/>
      <c r="PVR3" s="305"/>
      <c r="PVS3" s="305"/>
      <c r="PVT3" s="305"/>
      <c r="PVU3" s="305"/>
      <c r="PVV3" s="305"/>
      <c r="PVW3" s="305"/>
      <c r="PVX3" s="305"/>
      <c r="PVY3" s="305"/>
      <c r="PVZ3" s="305"/>
      <c r="PWA3" s="305"/>
      <c r="PWB3" s="305"/>
      <c r="PWC3" s="305"/>
      <c r="PWD3" s="305"/>
      <c r="PWE3" s="305"/>
      <c r="PWF3" s="305"/>
      <c r="PWG3" s="305"/>
      <c r="PWH3" s="305"/>
      <c r="PWI3" s="305"/>
      <c r="PWJ3" s="305"/>
      <c r="PWK3" s="305"/>
      <c r="PWL3" s="305"/>
      <c r="PWM3" s="305"/>
      <c r="PWN3" s="305"/>
      <c r="PWO3" s="305"/>
      <c r="PWP3" s="305"/>
      <c r="PWQ3" s="305"/>
      <c r="PWR3" s="305"/>
      <c r="PWS3" s="305"/>
      <c r="PWT3" s="305"/>
      <c r="PWU3" s="305"/>
      <c r="PWV3" s="305"/>
      <c r="PWW3" s="305"/>
      <c r="PWX3" s="305"/>
      <c r="PWY3" s="305"/>
      <c r="PWZ3" s="305"/>
      <c r="PXA3" s="305"/>
      <c r="PXB3" s="305"/>
      <c r="PXC3" s="305"/>
      <c r="PXD3" s="305"/>
      <c r="PXE3" s="305"/>
      <c r="PXF3" s="305"/>
      <c r="PXG3" s="305"/>
      <c r="PXH3" s="305"/>
      <c r="PXI3" s="305"/>
      <c r="PXJ3" s="305"/>
      <c r="PXK3" s="305"/>
      <c r="PXL3" s="305"/>
      <c r="PXM3" s="305"/>
      <c r="PXN3" s="305"/>
      <c r="PXO3" s="305"/>
      <c r="PXP3" s="305"/>
      <c r="PXQ3" s="305"/>
      <c r="PXR3" s="305"/>
      <c r="PXS3" s="305"/>
      <c r="PXT3" s="305"/>
      <c r="PXU3" s="305"/>
      <c r="PXV3" s="305"/>
      <c r="PXW3" s="305"/>
      <c r="PXX3" s="305"/>
      <c r="PXY3" s="305"/>
      <c r="PXZ3" s="305"/>
      <c r="PYA3" s="305"/>
      <c r="PYB3" s="305"/>
      <c r="PYC3" s="305"/>
      <c r="PYD3" s="305"/>
      <c r="PYE3" s="305"/>
      <c r="PYF3" s="305"/>
      <c r="PYG3" s="305"/>
      <c r="PYH3" s="305"/>
      <c r="PYI3" s="305"/>
      <c r="PYJ3" s="305"/>
      <c r="PYK3" s="305"/>
      <c r="PYL3" s="305"/>
      <c r="PYM3" s="305"/>
      <c r="PYN3" s="305"/>
      <c r="PYO3" s="305"/>
      <c r="PYP3" s="305"/>
      <c r="PYQ3" s="305"/>
      <c r="PYR3" s="305"/>
      <c r="PYS3" s="305"/>
      <c r="PYT3" s="305"/>
      <c r="PYU3" s="305"/>
      <c r="PYV3" s="305"/>
      <c r="PYW3" s="305"/>
      <c r="PYX3" s="305"/>
      <c r="PYY3" s="305"/>
      <c r="PYZ3" s="305"/>
      <c r="PZA3" s="305"/>
      <c r="PZB3" s="305"/>
      <c r="PZC3" s="305"/>
      <c r="PZD3" s="305"/>
      <c r="PZE3" s="305"/>
      <c r="PZF3" s="305"/>
      <c r="PZG3" s="305"/>
      <c r="PZH3" s="305"/>
      <c r="PZI3" s="305"/>
      <c r="PZJ3" s="305"/>
      <c r="PZK3" s="305"/>
      <c r="PZL3" s="305"/>
      <c r="PZM3" s="305"/>
      <c r="PZN3" s="305"/>
      <c r="PZO3" s="305"/>
      <c r="PZP3" s="305"/>
      <c r="PZQ3" s="305"/>
      <c r="PZR3" s="305"/>
      <c r="PZS3" s="305"/>
      <c r="PZT3" s="305"/>
      <c r="PZU3" s="305"/>
      <c r="PZV3" s="305"/>
      <c r="PZW3" s="305"/>
      <c r="PZX3" s="305"/>
      <c r="PZY3" s="305"/>
      <c r="PZZ3" s="305"/>
      <c r="QAA3" s="305"/>
      <c r="QAB3" s="305"/>
      <c r="QAC3" s="305"/>
      <c r="QAD3" s="305"/>
      <c r="QAE3" s="305"/>
      <c r="QAF3" s="305"/>
      <c r="QAG3" s="305"/>
      <c r="QAH3" s="305"/>
      <c r="QAI3" s="305"/>
      <c r="QAJ3" s="305"/>
      <c r="QAK3" s="305"/>
      <c r="QAL3" s="305"/>
      <c r="QAM3" s="305"/>
      <c r="QAN3" s="305"/>
      <c r="QAO3" s="305"/>
      <c r="QAP3" s="305"/>
      <c r="QAQ3" s="305"/>
      <c r="QAR3" s="305"/>
      <c r="QAS3" s="305"/>
      <c r="QAT3" s="305"/>
      <c r="QAU3" s="305"/>
      <c r="QAV3" s="305"/>
      <c r="QAW3" s="305"/>
      <c r="QAX3" s="305"/>
      <c r="QAY3" s="305"/>
      <c r="QAZ3" s="305"/>
      <c r="QBA3" s="305"/>
      <c r="QBB3" s="305"/>
      <c r="QBC3" s="305"/>
      <c r="QBD3" s="305"/>
      <c r="QBE3" s="305"/>
      <c r="QBF3" s="305"/>
      <c r="QBG3" s="305"/>
      <c r="QBH3" s="305"/>
      <c r="QBI3" s="305"/>
      <c r="QBJ3" s="305"/>
      <c r="QBK3" s="305"/>
      <c r="QBL3" s="305"/>
      <c r="QBM3" s="305"/>
      <c r="QBN3" s="305"/>
      <c r="QBO3" s="305"/>
      <c r="QBP3" s="305"/>
      <c r="QBQ3" s="305"/>
      <c r="QBR3" s="305"/>
      <c r="QBS3" s="305"/>
      <c r="QBT3" s="305"/>
      <c r="QBU3" s="305"/>
      <c r="QBV3" s="305"/>
      <c r="QBW3" s="305"/>
      <c r="QBX3" s="305"/>
      <c r="QBY3" s="305"/>
      <c r="QBZ3" s="305"/>
      <c r="QCA3" s="305"/>
      <c r="QCB3" s="305"/>
      <c r="QCC3" s="305"/>
      <c r="QCD3" s="305"/>
      <c r="QCE3" s="305"/>
      <c r="QCF3" s="305"/>
      <c r="QCG3" s="305"/>
      <c r="QCH3" s="305"/>
      <c r="QCI3" s="305"/>
      <c r="QCJ3" s="305"/>
      <c r="QCK3" s="305"/>
      <c r="QCL3" s="305"/>
      <c r="QCM3" s="305"/>
      <c r="QCN3" s="305"/>
      <c r="QCO3" s="305"/>
      <c r="QCP3" s="305"/>
      <c r="QCQ3" s="305"/>
      <c r="QCR3" s="305"/>
      <c r="QCS3" s="305"/>
      <c r="QCT3" s="305"/>
      <c r="QCU3" s="305"/>
      <c r="QCV3" s="305"/>
      <c r="QCW3" s="305"/>
      <c r="QCX3" s="305"/>
      <c r="QCY3" s="305"/>
      <c r="QCZ3" s="305"/>
      <c r="QDA3" s="305"/>
      <c r="QDB3" s="305"/>
      <c r="QDC3" s="305"/>
      <c r="QDD3" s="305"/>
      <c r="QDE3" s="305"/>
      <c r="QDF3" s="305"/>
      <c r="QDG3" s="305"/>
      <c r="QDH3" s="305"/>
      <c r="QDI3" s="305"/>
      <c r="QDJ3" s="305"/>
      <c r="QDK3" s="305"/>
      <c r="QDL3" s="305"/>
      <c r="QDM3" s="305"/>
      <c r="QDN3" s="305"/>
      <c r="QDO3" s="305"/>
      <c r="QDP3" s="305"/>
      <c r="QDQ3" s="305"/>
      <c r="QDR3" s="305"/>
      <c r="QDS3" s="305"/>
      <c r="QDT3" s="305"/>
      <c r="QDU3" s="305"/>
      <c r="QDV3" s="305"/>
      <c r="QDW3" s="305"/>
      <c r="QDX3" s="305"/>
      <c r="QDY3" s="305"/>
      <c r="QDZ3" s="305"/>
      <c r="QEA3" s="305"/>
      <c r="QEB3" s="305"/>
      <c r="QEC3" s="305"/>
      <c r="QED3" s="305"/>
      <c r="QEE3" s="305"/>
      <c r="QEF3" s="305"/>
      <c r="QEG3" s="305"/>
      <c r="QEH3" s="305"/>
      <c r="QEI3" s="305"/>
      <c r="QEJ3" s="305"/>
      <c r="QEK3" s="305"/>
      <c r="QEL3" s="305"/>
      <c r="QEM3" s="305"/>
      <c r="QEN3" s="305"/>
      <c r="QEO3" s="305"/>
      <c r="QEP3" s="305"/>
      <c r="QEQ3" s="305"/>
      <c r="QER3" s="305"/>
      <c r="QES3" s="305"/>
      <c r="QET3" s="305"/>
      <c r="QEU3" s="305"/>
      <c r="QEV3" s="305"/>
      <c r="QEW3" s="305"/>
      <c r="QEX3" s="305"/>
      <c r="QEY3" s="305"/>
      <c r="QEZ3" s="305"/>
      <c r="QFA3" s="305"/>
      <c r="QFB3" s="305"/>
      <c r="QFC3" s="305"/>
      <c r="QFD3" s="305"/>
      <c r="QFE3" s="305"/>
      <c r="QFF3" s="305"/>
      <c r="QFG3" s="305"/>
      <c r="QFH3" s="305"/>
      <c r="QFI3" s="305"/>
      <c r="QFJ3" s="305"/>
      <c r="QFK3" s="305"/>
      <c r="QFL3" s="305"/>
      <c r="QFM3" s="305"/>
      <c r="QFN3" s="305"/>
      <c r="QFO3" s="305"/>
      <c r="QFP3" s="305"/>
      <c r="QFQ3" s="305"/>
      <c r="QFR3" s="305"/>
      <c r="QFS3" s="305"/>
      <c r="QFT3" s="305"/>
      <c r="QFU3" s="305"/>
      <c r="QFV3" s="305"/>
      <c r="QFW3" s="305"/>
      <c r="QFX3" s="305"/>
      <c r="QFY3" s="305"/>
      <c r="QFZ3" s="305"/>
      <c r="QGA3" s="305"/>
      <c r="QGB3" s="305"/>
      <c r="QGC3" s="305"/>
      <c r="QGD3" s="305"/>
      <c r="QGE3" s="305"/>
      <c r="QGF3" s="305"/>
      <c r="QGG3" s="305"/>
      <c r="QGH3" s="305"/>
      <c r="QGI3" s="305"/>
      <c r="QGJ3" s="305"/>
      <c r="QGK3" s="305"/>
      <c r="QGL3" s="305"/>
      <c r="QGM3" s="305"/>
      <c r="QGN3" s="305"/>
      <c r="QGO3" s="305"/>
      <c r="QGP3" s="305"/>
      <c r="QGQ3" s="305"/>
      <c r="QGR3" s="305"/>
      <c r="QGS3" s="305"/>
      <c r="QGT3" s="305"/>
      <c r="QGU3" s="305"/>
      <c r="QGV3" s="305"/>
      <c r="QGW3" s="305"/>
      <c r="QGX3" s="305"/>
      <c r="QGY3" s="305"/>
      <c r="QGZ3" s="305"/>
      <c r="QHA3" s="305"/>
      <c r="QHB3" s="305"/>
      <c r="QHC3" s="305"/>
      <c r="QHD3" s="305"/>
      <c r="QHE3" s="305"/>
      <c r="QHF3" s="305"/>
      <c r="QHG3" s="305"/>
      <c r="QHH3" s="305"/>
      <c r="QHI3" s="305"/>
      <c r="QHJ3" s="305"/>
      <c r="QHK3" s="305"/>
      <c r="QHL3" s="305"/>
      <c r="QHM3" s="305"/>
      <c r="QHN3" s="305"/>
      <c r="QHO3" s="305"/>
      <c r="QHP3" s="305"/>
      <c r="QHQ3" s="305"/>
      <c r="QHR3" s="305"/>
      <c r="QHS3" s="305"/>
      <c r="QHT3" s="305"/>
      <c r="QHU3" s="305"/>
      <c r="QHV3" s="305"/>
      <c r="QHW3" s="305"/>
      <c r="QHX3" s="305"/>
      <c r="QHY3" s="305"/>
      <c r="QHZ3" s="305"/>
      <c r="QIA3" s="305"/>
      <c r="QIB3" s="305"/>
      <c r="QIC3" s="305"/>
      <c r="QID3" s="305"/>
      <c r="QIE3" s="305"/>
      <c r="QIF3" s="305"/>
      <c r="QIG3" s="305"/>
      <c r="QIH3" s="305"/>
      <c r="QII3" s="305"/>
      <c r="QIJ3" s="305"/>
      <c r="QIK3" s="305"/>
      <c r="QIL3" s="305"/>
      <c r="QIM3" s="305"/>
      <c r="QIN3" s="305"/>
      <c r="QIO3" s="305"/>
      <c r="QIP3" s="305"/>
      <c r="QIQ3" s="305"/>
      <c r="QIR3" s="305"/>
      <c r="QIS3" s="305"/>
      <c r="QIT3" s="305"/>
      <c r="QIU3" s="305"/>
      <c r="QIV3" s="305"/>
      <c r="QIW3" s="305"/>
      <c r="QIX3" s="305"/>
      <c r="QIY3" s="305"/>
      <c r="QIZ3" s="305"/>
      <c r="QJA3" s="305"/>
      <c r="QJB3" s="305"/>
      <c r="QJC3" s="305"/>
      <c r="QJD3" s="305"/>
      <c r="QJE3" s="305"/>
      <c r="QJF3" s="305"/>
      <c r="QJG3" s="305"/>
      <c r="QJH3" s="305"/>
      <c r="QJI3" s="305"/>
      <c r="QJJ3" s="305"/>
      <c r="QJK3" s="305"/>
      <c r="QJL3" s="305"/>
      <c r="QJM3" s="305"/>
      <c r="QJN3" s="305"/>
      <c r="QJO3" s="305"/>
      <c r="QJP3" s="305"/>
      <c r="QJQ3" s="305"/>
      <c r="QJR3" s="305"/>
      <c r="QJS3" s="305"/>
      <c r="QJT3" s="305"/>
      <c r="QJU3" s="305"/>
      <c r="QJV3" s="305"/>
      <c r="QJW3" s="305"/>
      <c r="QJX3" s="305"/>
      <c r="QJY3" s="305"/>
      <c r="QJZ3" s="305"/>
      <c r="QKA3" s="305"/>
      <c r="QKB3" s="305"/>
      <c r="QKC3" s="305"/>
      <c r="QKD3" s="305"/>
      <c r="QKE3" s="305"/>
      <c r="QKF3" s="305"/>
      <c r="QKG3" s="305"/>
      <c r="QKH3" s="305"/>
      <c r="QKI3" s="305"/>
      <c r="QKJ3" s="305"/>
      <c r="QKK3" s="305"/>
      <c r="QKL3" s="305"/>
      <c r="QKM3" s="305"/>
      <c r="QKN3" s="305"/>
      <c r="QKO3" s="305"/>
      <c r="QKP3" s="305"/>
      <c r="QKQ3" s="305"/>
      <c r="QKR3" s="305"/>
      <c r="QKS3" s="305"/>
      <c r="QKT3" s="305"/>
      <c r="QKU3" s="305"/>
      <c r="QKV3" s="305"/>
      <c r="QKW3" s="305"/>
      <c r="QKX3" s="305"/>
      <c r="QKY3" s="305"/>
      <c r="QKZ3" s="305"/>
      <c r="QLA3" s="305"/>
      <c r="QLB3" s="305"/>
      <c r="QLC3" s="305"/>
      <c r="QLD3" s="305"/>
      <c r="QLE3" s="305"/>
      <c r="QLF3" s="305"/>
      <c r="QLG3" s="305"/>
      <c r="QLH3" s="305"/>
      <c r="QLI3" s="305"/>
      <c r="QLJ3" s="305"/>
      <c r="QLK3" s="305"/>
      <c r="QLL3" s="305"/>
      <c r="QLM3" s="305"/>
      <c r="QLN3" s="305"/>
      <c r="QLO3" s="305"/>
      <c r="QLP3" s="305"/>
      <c r="QLQ3" s="305"/>
      <c r="QLR3" s="305"/>
      <c r="QLS3" s="305"/>
      <c r="QLT3" s="305"/>
      <c r="QLU3" s="305"/>
      <c r="QLV3" s="305"/>
      <c r="QLW3" s="305"/>
      <c r="QLX3" s="305"/>
      <c r="QLY3" s="305"/>
      <c r="QLZ3" s="305"/>
      <c r="QMA3" s="305"/>
      <c r="QMB3" s="305"/>
      <c r="QMC3" s="305"/>
      <c r="QMD3" s="305"/>
      <c r="QME3" s="305"/>
      <c r="QMF3" s="305"/>
      <c r="QMG3" s="305"/>
      <c r="QMH3" s="305"/>
      <c r="QMI3" s="305"/>
      <c r="QMJ3" s="305"/>
      <c r="QMK3" s="305"/>
      <c r="QML3" s="305"/>
      <c r="QMM3" s="305"/>
      <c r="QMN3" s="305"/>
      <c r="QMO3" s="305"/>
      <c r="QMP3" s="305"/>
      <c r="QMQ3" s="305"/>
      <c r="QMR3" s="305"/>
      <c r="QMS3" s="305"/>
      <c r="QMT3" s="305"/>
      <c r="QMU3" s="305"/>
      <c r="QMV3" s="305"/>
      <c r="QMW3" s="305"/>
      <c r="QMX3" s="305"/>
      <c r="QMY3" s="305"/>
      <c r="QMZ3" s="305"/>
      <c r="QNA3" s="305"/>
      <c r="QNB3" s="305"/>
      <c r="QNC3" s="305"/>
      <c r="QND3" s="305"/>
      <c r="QNE3" s="305"/>
      <c r="QNF3" s="305"/>
      <c r="QNG3" s="305"/>
      <c r="QNH3" s="305"/>
      <c r="QNI3" s="305"/>
      <c r="QNJ3" s="305"/>
      <c r="QNK3" s="305"/>
      <c r="QNL3" s="305"/>
      <c r="QNM3" s="305"/>
      <c r="QNN3" s="305"/>
      <c r="QNO3" s="305"/>
      <c r="QNP3" s="305"/>
      <c r="QNQ3" s="305"/>
      <c r="QNR3" s="305"/>
      <c r="QNS3" s="305"/>
      <c r="QNT3" s="305"/>
      <c r="QNU3" s="305"/>
      <c r="QNV3" s="305"/>
      <c r="QNW3" s="305"/>
      <c r="QNX3" s="305"/>
      <c r="QNY3" s="305"/>
      <c r="QNZ3" s="305"/>
      <c r="QOA3" s="305"/>
      <c r="QOB3" s="305"/>
      <c r="QOC3" s="305"/>
      <c r="QOD3" s="305"/>
      <c r="QOE3" s="305"/>
      <c r="QOF3" s="305"/>
      <c r="QOG3" s="305"/>
      <c r="QOH3" s="305"/>
      <c r="QOI3" s="305"/>
      <c r="QOJ3" s="305"/>
      <c r="QOK3" s="305"/>
      <c r="QOL3" s="305"/>
      <c r="QOM3" s="305"/>
      <c r="QON3" s="305"/>
      <c r="QOO3" s="305"/>
      <c r="QOP3" s="305"/>
      <c r="QOQ3" s="305"/>
      <c r="QOR3" s="305"/>
      <c r="QOS3" s="305"/>
      <c r="QOT3" s="305"/>
      <c r="QOU3" s="305"/>
      <c r="QOV3" s="305"/>
      <c r="QOW3" s="305"/>
      <c r="QOX3" s="305"/>
      <c r="QOY3" s="305"/>
      <c r="QOZ3" s="305"/>
      <c r="QPA3" s="305"/>
      <c r="QPB3" s="305"/>
      <c r="QPC3" s="305"/>
      <c r="QPD3" s="305"/>
      <c r="QPE3" s="305"/>
      <c r="QPF3" s="305"/>
      <c r="QPG3" s="305"/>
      <c r="QPH3" s="305"/>
      <c r="QPI3" s="305"/>
      <c r="QPJ3" s="305"/>
      <c r="QPK3" s="305"/>
      <c r="QPL3" s="305"/>
      <c r="QPM3" s="305"/>
      <c r="QPN3" s="305"/>
      <c r="QPO3" s="305"/>
      <c r="QPP3" s="305"/>
      <c r="QPQ3" s="305"/>
      <c r="QPR3" s="305"/>
      <c r="QPS3" s="305"/>
      <c r="QPT3" s="305"/>
      <c r="QPU3" s="305"/>
      <c r="QPV3" s="305"/>
      <c r="QPW3" s="305"/>
      <c r="QPX3" s="305"/>
      <c r="QPY3" s="305"/>
      <c r="QPZ3" s="305"/>
      <c r="QQA3" s="305"/>
      <c r="QQB3" s="305"/>
      <c r="QQC3" s="305"/>
      <c r="QQD3" s="305"/>
      <c r="QQE3" s="305"/>
      <c r="QQF3" s="305"/>
      <c r="QQG3" s="305"/>
      <c r="QQH3" s="305"/>
      <c r="QQI3" s="305"/>
      <c r="QQJ3" s="305"/>
      <c r="QQK3" s="305"/>
      <c r="QQL3" s="305"/>
      <c r="QQM3" s="305"/>
      <c r="QQN3" s="305"/>
      <c r="QQO3" s="305"/>
      <c r="QQP3" s="305"/>
      <c r="QQQ3" s="305"/>
      <c r="QQR3" s="305"/>
      <c r="QQS3" s="305"/>
      <c r="QQT3" s="305"/>
      <c r="QQU3" s="305"/>
      <c r="QQV3" s="305"/>
      <c r="QQW3" s="305"/>
      <c r="QQX3" s="305"/>
      <c r="QQY3" s="305"/>
      <c r="QQZ3" s="305"/>
      <c r="QRA3" s="305"/>
      <c r="QRB3" s="305"/>
      <c r="QRC3" s="305"/>
      <c r="QRD3" s="305"/>
      <c r="QRE3" s="305"/>
      <c r="QRF3" s="305"/>
      <c r="QRG3" s="305"/>
      <c r="QRH3" s="305"/>
      <c r="QRI3" s="305"/>
      <c r="QRJ3" s="305"/>
      <c r="QRK3" s="305"/>
      <c r="QRL3" s="305"/>
      <c r="QRM3" s="305"/>
      <c r="QRN3" s="305"/>
      <c r="QRO3" s="305"/>
      <c r="QRP3" s="305"/>
      <c r="QRQ3" s="305"/>
      <c r="QRR3" s="305"/>
      <c r="QRS3" s="305"/>
      <c r="QRT3" s="305"/>
      <c r="QRU3" s="305"/>
      <c r="QRV3" s="305"/>
      <c r="QRW3" s="305"/>
      <c r="QRX3" s="305"/>
      <c r="QRY3" s="305"/>
      <c r="QRZ3" s="305"/>
      <c r="QSA3" s="305"/>
      <c r="QSB3" s="305"/>
      <c r="QSC3" s="305"/>
      <c r="QSD3" s="305"/>
      <c r="QSE3" s="305"/>
      <c r="QSF3" s="305"/>
      <c r="QSG3" s="305"/>
      <c r="QSH3" s="305"/>
      <c r="QSI3" s="305"/>
      <c r="QSJ3" s="305"/>
      <c r="QSK3" s="305"/>
      <c r="QSL3" s="305"/>
      <c r="QSM3" s="305"/>
      <c r="QSN3" s="305"/>
      <c r="QSO3" s="305"/>
      <c r="QSP3" s="305"/>
      <c r="QSQ3" s="305"/>
      <c r="QSR3" s="305"/>
      <c r="QSS3" s="305"/>
      <c r="QST3" s="305"/>
      <c r="QSU3" s="305"/>
      <c r="QSV3" s="305"/>
      <c r="QSW3" s="305"/>
      <c r="QSX3" s="305"/>
      <c r="QSY3" s="305"/>
      <c r="QSZ3" s="305"/>
      <c r="QTA3" s="305"/>
      <c r="QTB3" s="305"/>
      <c r="QTC3" s="305"/>
      <c r="QTD3" s="305"/>
      <c r="QTE3" s="305"/>
      <c r="QTF3" s="305"/>
      <c r="QTG3" s="305"/>
      <c r="QTH3" s="305"/>
      <c r="QTI3" s="305"/>
      <c r="QTJ3" s="305"/>
      <c r="QTK3" s="305"/>
      <c r="QTL3" s="305"/>
      <c r="QTM3" s="305"/>
      <c r="QTN3" s="305"/>
      <c r="QTO3" s="305"/>
      <c r="QTP3" s="305"/>
      <c r="QTQ3" s="305"/>
      <c r="QTR3" s="305"/>
      <c r="QTS3" s="305"/>
      <c r="QTT3" s="305"/>
      <c r="QTU3" s="305"/>
      <c r="QTV3" s="305"/>
      <c r="QTW3" s="305"/>
      <c r="QTX3" s="305"/>
      <c r="QTY3" s="305"/>
      <c r="QTZ3" s="305"/>
      <c r="QUA3" s="305"/>
      <c r="QUB3" s="305"/>
      <c r="QUC3" s="305"/>
      <c r="QUD3" s="305"/>
      <c r="QUE3" s="305"/>
      <c r="QUF3" s="305"/>
      <c r="QUG3" s="305"/>
      <c r="QUH3" s="305"/>
      <c r="QUI3" s="305"/>
      <c r="QUJ3" s="305"/>
      <c r="QUK3" s="305"/>
      <c r="QUL3" s="305"/>
      <c r="QUM3" s="305"/>
      <c r="QUN3" s="305"/>
      <c r="QUO3" s="305"/>
      <c r="QUP3" s="305"/>
      <c r="QUQ3" s="305"/>
      <c r="QUR3" s="305"/>
      <c r="QUS3" s="305"/>
      <c r="QUT3" s="305"/>
      <c r="QUU3" s="305"/>
      <c r="QUV3" s="305"/>
      <c r="QUW3" s="305"/>
      <c r="QUX3" s="305"/>
      <c r="QUY3" s="305"/>
      <c r="QUZ3" s="305"/>
      <c r="QVA3" s="305"/>
      <c r="QVB3" s="305"/>
      <c r="QVC3" s="305"/>
      <c r="QVD3" s="305"/>
      <c r="QVE3" s="305"/>
      <c r="QVF3" s="305"/>
      <c r="QVG3" s="305"/>
      <c r="QVH3" s="305"/>
      <c r="QVI3" s="305"/>
      <c r="QVJ3" s="305"/>
      <c r="QVK3" s="305"/>
      <c r="QVL3" s="305"/>
      <c r="QVM3" s="305"/>
      <c r="QVN3" s="305"/>
      <c r="QVO3" s="305"/>
      <c r="QVP3" s="305"/>
      <c r="QVQ3" s="305"/>
      <c r="QVR3" s="305"/>
      <c r="QVS3" s="305"/>
      <c r="QVT3" s="305"/>
      <c r="QVU3" s="305"/>
      <c r="QVV3" s="305"/>
      <c r="QVW3" s="305"/>
      <c r="QVX3" s="305"/>
      <c r="QVY3" s="305"/>
      <c r="QVZ3" s="305"/>
      <c r="QWA3" s="305"/>
      <c r="QWB3" s="305"/>
      <c r="QWC3" s="305"/>
      <c r="QWD3" s="305"/>
      <c r="QWE3" s="305"/>
      <c r="QWF3" s="305"/>
      <c r="QWG3" s="305"/>
      <c r="QWH3" s="305"/>
      <c r="QWI3" s="305"/>
      <c r="QWJ3" s="305"/>
      <c r="QWK3" s="305"/>
      <c r="QWL3" s="305"/>
      <c r="QWM3" s="305"/>
      <c r="QWN3" s="305"/>
      <c r="QWO3" s="305"/>
      <c r="QWP3" s="305"/>
      <c r="QWQ3" s="305"/>
      <c r="QWR3" s="305"/>
      <c r="QWS3" s="305"/>
      <c r="QWT3" s="305"/>
      <c r="QWU3" s="305"/>
      <c r="QWV3" s="305"/>
      <c r="QWW3" s="305"/>
      <c r="QWX3" s="305"/>
      <c r="QWY3" s="305"/>
      <c r="QWZ3" s="305"/>
      <c r="QXA3" s="305"/>
      <c r="QXB3" s="305"/>
      <c r="QXC3" s="305"/>
      <c r="QXD3" s="305"/>
      <c r="QXE3" s="305"/>
      <c r="QXF3" s="305"/>
      <c r="QXG3" s="305"/>
      <c r="QXH3" s="305"/>
      <c r="QXI3" s="305"/>
      <c r="QXJ3" s="305"/>
      <c r="QXK3" s="305"/>
      <c r="QXL3" s="305"/>
      <c r="QXM3" s="305"/>
      <c r="QXN3" s="305"/>
      <c r="QXO3" s="305"/>
      <c r="QXP3" s="305"/>
      <c r="QXQ3" s="305"/>
      <c r="QXR3" s="305"/>
      <c r="QXS3" s="305"/>
      <c r="QXT3" s="305"/>
      <c r="QXU3" s="305"/>
      <c r="QXV3" s="305"/>
      <c r="QXW3" s="305"/>
      <c r="QXX3" s="305"/>
      <c r="QXY3" s="305"/>
      <c r="QXZ3" s="305"/>
      <c r="QYA3" s="305"/>
      <c r="QYB3" s="305"/>
      <c r="QYC3" s="305"/>
      <c r="QYD3" s="305"/>
      <c r="QYE3" s="305"/>
      <c r="QYF3" s="305"/>
      <c r="QYG3" s="305"/>
      <c r="QYH3" s="305"/>
      <c r="QYI3" s="305"/>
      <c r="QYJ3" s="305"/>
      <c r="QYK3" s="305"/>
      <c r="QYL3" s="305"/>
      <c r="QYM3" s="305"/>
      <c r="QYN3" s="305"/>
      <c r="QYO3" s="305"/>
      <c r="QYP3" s="305"/>
      <c r="QYQ3" s="305"/>
      <c r="QYR3" s="305"/>
      <c r="QYS3" s="305"/>
      <c r="QYT3" s="305"/>
      <c r="QYU3" s="305"/>
      <c r="QYV3" s="305"/>
      <c r="QYW3" s="305"/>
      <c r="QYX3" s="305"/>
      <c r="QYY3" s="305"/>
      <c r="QYZ3" s="305"/>
      <c r="QZA3" s="305"/>
      <c r="QZB3" s="305"/>
      <c r="QZC3" s="305"/>
      <c r="QZD3" s="305"/>
      <c r="QZE3" s="305"/>
      <c r="QZF3" s="305"/>
      <c r="QZG3" s="305"/>
      <c r="QZH3" s="305"/>
      <c r="QZI3" s="305"/>
      <c r="QZJ3" s="305"/>
      <c r="QZK3" s="305"/>
      <c r="QZL3" s="305"/>
      <c r="QZM3" s="305"/>
      <c r="QZN3" s="305"/>
      <c r="QZO3" s="305"/>
      <c r="QZP3" s="305"/>
      <c r="QZQ3" s="305"/>
      <c r="QZR3" s="305"/>
      <c r="QZS3" s="305"/>
      <c r="QZT3" s="305"/>
      <c r="QZU3" s="305"/>
      <c r="QZV3" s="305"/>
      <c r="QZW3" s="305"/>
      <c r="QZX3" s="305"/>
      <c r="QZY3" s="305"/>
      <c r="QZZ3" s="305"/>
      <c r="RAA3" s="305"/>
      <c r="RAB3" s="305"/>
      <c r="RAC3" s="305"/>
      <c r="RAD3" s="305"/>
      <c r="RAE3" s="305"/>
      <c r="RAF3" s="305"/>
      <c r="RAG3" s="305"/>
      <c r="RAH3" s="305"/>
      <c r="RAI3" s="305"/>
      <c r="RAJ3" s="305"/>
      <c r="RAK3" s="305"/>
      <c r="RAL3" s="305"/>
      <c r="RAM3" s="305"/>
      <c r="RAN3" s="305"/>
      <c r="RAO3" s="305"/>
      <c r="RAP3" s="305"/>
      <c r="RAQ3" s="305"/>
      <c r="RAR3" s="305"/>
      <c r="RAS3" s="305"/>
      <c r="RAT3" s="305"/>
      <c r="RAU3" s="305"/>
      <c r="RAV3" s="305"/>
      <c r="RAW3" s="305"/>
      <c r="RAX3" s="305"/>
      <c r="RAY3" s="305"/>
      <c r="RAZ3" s="305"/>
      <c r="RBA3" s="305"/>
      <c r="RBB3" s="305"/>
      <c r="RBC3" s="305"/>
      <c r="RBD3" s="305"/>
      <c r="RBE3" s="305"/>
      <c r="RBF3" s="305"/>
      <c r="RBG3" s="305"/>
      <c r="RBH3" s="305"/>
      <c r="RBI3" s="305"/>
      <c r="RBJ3" s="305"/>
      <c r="RBK3" s="305"/>
      <c r="RBL3" s="305"/>
      <c r="RBM3" s="305"/>
      <c r="RBN3" s="305"/>
      <c r="RBO3" s="305"/>
      <c r="RBP3" s="305"/>
      <c r="RBQ3" s="305"/>
      <c r="RBR3" s="305"/>
      <c r="RBS3" s="305"/>
      <c r="RBT3" s="305"/>
      <c r="RBU3" s="305"/>
      <c r="RBV3" s="305"/>
      <c r="RBW3" s="305"/>
      <c r="RBX3" s="305"/>
      <c r="RBY3" s="305"/>
      <c r="RBZ3" s="305"/>
      <c r="RCA3" s="305"/>
      <c r="RCB3" s="305"/>
      <c r="RCC3" s="305"/>
      <c r="RCD3" s="305"/>
      <c r="RCE3" s="305"/>
      <c r="RCF3" s="305"/>
      <c r="RCG3" s="305"/>
      <c r="RCH3" s="305"/>
      <c r="RCI3" s="305"/>
      <c r="RCJ3" s="305"/>
      <c r="RCK3" s="305"/>
      <c r="RCL3" s="305"/>
      <c r="RCM3" s="305"/>
      <c r="RCN3" s="305"/>
      <c r="RCO3" s="305"/>
      <c r="RCP3" s="305"/>
      <c r="RCQ3" s="305"/>
      <c r="RCR3" s="305"/>
      <c r="RCS3" s="305"/>
      <c r="RCT3" s="305"/>
      <c r="RCU3" s="305"/>
      <c r="RCV3" s="305"/>
      <c r="RCW3" s="305"/>
      <c r="RCX3" s="305"/>
      <c r="RCY3" s="305"/>
      <c r="RCZ3" s="305"/>
      <c r="RDA3" s="305"/>
      <c r="RDB3" s="305"/>
      <c r="RDC3" s="305"/>
      <c r="RDD3" s="305"/>
      <c r="RDE3" s="305"/>
      <c r="RDF3" s="305"/>
      <c r="RDG3" s="305"/>
      <c r="RDH3" s="305"/>
      <c r="RDI3" s="305"/>
      <c r="RDJ3" s="305"/>
      <c r="RDK3" s="305"/>
      <c r="RDL3" s="305"/>
      <c r="RDM3" s="305"/>
      <c r="RDN3" s="305"/>
      <c r="RDO3" s="305"/>
      <c r="RDP3" s="305"/>
      <c r="RDQ3" s="305"/>
      <c r="RDR3" s="305"/>
      <c r="RDS3" s="305"/>
      <c r="RDT3" s="305"/>
      <c r="RDU3" s="305"/>
      <c r="RDV3" s="305"/>
      <c r="RDW3" s="305"/>
      <c r="RDX3" s="305"/>
      <c r="RDY3" s="305"/>
      <c r="RDZ3" s="305"/>
      <c r="REA3" s="305"/>
      <c r="REB3" s="305"/>
      <c r="REC3" s="305"/>
      <c r="RED3" s="305"/>
      <c r="REE3" s="305"/>
      <c r="REF3" s="305"/>
      <c r="REG3" s="305"/>
      <c r="REH3" s="305"/>
      <c r="REI3" s="305"/>
      <c r="REJ3" s="305"/>
      <c r="REK3" s="305"/>
      <c r="REL3" s="305"/>
      <c r="REM3" s="305"/>
      <c r="REN3" s="305"/>
      <c r="REO3" s="305"/>
      <c r="REP3" s="305"/>
      <c r="REQ3" s="305"/>
      <c r="RER3" s="305"/>
      <c r="RES3" s="305"/>
      <c r="RET3" s="305"/>
      <c r="REU3" s="305"/>
      <c r="REV3" s="305"/>
      <c r="REW3" s="305"/>
      <c r="REX3" s="305"/>
      <c r="REY3" s="305"/>
      <c r="REZ3" s="305"/>
      <c r="RFA3" s="305"/>
      <c r="RFB3" s="305"/>
      <c r="RFC3" s="305"/>
      <c r="RFD3" s="305"/>
      <c r="RFE3" s="305"/>
      <c r="RFF3" s="305"/>
      <c r="RFG3" s="305"/>
      <c r="RFH3" s="305"/>
      <c r="RFI3" s="305"/>
      <c r="RFJ3" s="305"/>
      <c r="RFK3" s="305"/>
      <c r="RFL3" s="305"/>
      <c r="RFM3" s="305"/>
      <c r="RFN3" s="305"/>
      <c r="RFO3" s="305"/>
      <c r="RFP3" s="305"/>
      <c r="RFQ3" s="305"/>
      <c r="RFR3" s="305"/>
      <c r="RFS3" s="305"/>
      <c r="RFT3" s="305"/>
      <c r="RFU3" s="305"/>
      <c r="RFV3" s="305"/>
      <c r="RFW3" s="305"/>
      <c r="RFX3" s="305"/>
      <c r="RFY3" s="305"/>
      <c r="RFZ3" s="305"/>
      <c r="RGA3" s="305"/>
      <c r="RGB3" s="305"/>
      <c r="RGC3" s="305"/>
      <c r="RGD3" s="305"/>
      <c r="RGE3" s="305"/>
      <c r="RGF3" s="305"/>
      <c r="RGG3" s="305"/>
      <c r="RGH3" s="305"/>
      <c r="RGI3" s="305"/>
      <c r="RGJ3" s="305"/>
      <c r="RGK3" s="305"/>
      <c r="RGL3" s="305"/>
      <c r="RGM3" s="305"/>
      <c r="RGN3" s="305"/>
      <c r="RGO3" s="305"/>
      <c r="RGP3" s="305"/>
      <c r="RGQ3" s="305"/>
      <c r="RGR3" s="305"/>
      <c r="RGS3" s="305"/>
      <c r="RGT3" s="305"/>
      <c r="RGU3" s="305"/>
      <c r="RGV3" s="305"/>
      <c r="RGW3" s="305"/>
      <c r="RGX3" s="305"/>
      <c r="RGY3" s="305"/>
      <c r="RGZ3" s="305"/>
      <c r="RHA3" s="305"/>
      <c r="RHB3" s="305"/>
      <c r="RHC3" s="305"/>
      <c r="RHD3" s="305"/>
      <c r="RHE3" s="305"/>
      <c r="RHF3" s="305"/>
      <c r="RHG3" s="305"/>
      <c r="RHH3" s="305"/>
      <c r="RHI3" s="305"/>
      <c r="RHJ3" s="305"/>
      <c r="RHK3" s="305"/>
      <c r="RHL3" s="305"/>
      <c r="RHM3" s="305"/>
      <c r="RHN3" s="305"/>
      <c r="RHO3" s="305"/>
      <c r="RHP3" s="305"/>
      <c r="RHQ3" s="305"/>
      <c r="RHR3" s="305"/>
      <c r="RHS3" s="305"/>
      <c r="RHT3" s="305"/>
      <c r="RHU3" s="305"/>
      <c r="RHV3" s="305"/>
      <c r="RHW3" s="305"/>
      <c r="RHX3" s="305"/>
      <c r="RHY3" s="305"/>
      <c r="RHZ3" s="305"/>
      <c r="RIA3" s="305"/>
      <c r="RIB3" s="305"/>
      <c r="RIC3" s="305"/>
      <c r="RID3" s="305"/>
      <c r="RIE3" s="305"/>
      <c r="RIF3" s="305"/>
      <c r="RIG3" s="305"/>
      <c r="RIH3" s="305"/>
      <c r="RII3" s="305"/>
      <c r="RIJ3" s="305"/>
      <c r="RIK3" s="305"/>
      <c r="RIL3" s="305"/>
      <c r="RIM3" s="305"/>
      <c r="RIN3" s="305"/>
      <c r="RIO3" s="305"/>
      <c r="RIP3" s="305"/>
      <c r="RIQ3" s="305"/>
      <c r="RIR3" s="305"/>
      <c r="RIS3" s="305"/>
      <c r="RIT3" s="305"/>
      <c r="RIU3" s="305"/>
      <c r="RIV3" s="305"/>
      <c r="RIW3" s="305"/>
      <c r="RIX3" s="305"/>
      <c r="RIY3" s="305"/>
      <c r="RIZ3" s="305"/>
      <c r="RJA3" s="305"/>
      <c r="RJB3" s="305"/>
      <c r="RJC3" s="305"/>
      <c r="RJD3" s="305"/>
      <c r="RJE3" s="305"/>
      <c r="RJF3" s="305"/>
      <c r="RJG3" s="305"/>
      <c r="RJH3" s="305"/>
      <c r="RJI3" s="305"/>
      <c r="RJJ3" s="305"/>
      <c r="RJK3" s="305"/>
      <c r="RJL3" s="305"/>
      <c r="RJM3" s="305"/>
      <c r="RJN3" s="305"/>
      <c r="RJO3" s="305"/>
      <c r="RJP3" s="305"/>
      <c r="RJQ3" s="305"/>
      <c r="RJR3" s="305"/>
      <c r="RJS3" s="305"/>
      <c r="RJT3" s="305"/>
      <c r="RJU3" s="305"/>
      <c r="RJV3" s="305"/>
      <c r="RJW3" s="305"/>
      <c r="RJX3" s="305"/>
      <c r="RJY3" s="305"/>
      <c r="RJZ3" s="305"/>
      <c r="RKA3" s="305"/>
      <c r="RKB3" s="305"/>
      <c r="RKC3" s="305"/>
      <c r="RKD3" s="305"/>
      <c r="RKE3" s="305"/>
      <c r="RKF3" s="305"/>
      <c r="RKG3" s="305"/>
      <c r="RKH3" s="305"/>
      <c r="RKI3" s="305"/>
      <c r="RKJ3" s="305"/>
      <c r="RKK3" s="305"/>
      <c r="RKL3" s="305"/>
      <c r="RKM3" s="305"/>
      <c r="RKN3" s="305"/>
      <c r="RKO3" s="305"/>
      <c r="RKP3" s="305"/>
      <c r="RKQ3" s="305"/>
      <c r="RKR3" s="305"/>
      <c r="RKS3" s="305"/>
      <c r="RKT3" s="305"/>
      <c r="RKU3" s="305"/>
      <c r="RKV3" s="305"/>
      <c r="RKW3" s="305"/>
      <c r="RKX3" s="305"/>
      <c r="RKY3" s="305"/>
      <c r="RKZ3" s="305"/>
      <c r="RLA3" s="305"/>
      <c r="RLB3" s="305"/>
      <c r="RLC3" s="305"/>
      <c r="RLD3" s="305"/>
      <c r="RLE3" s="305"/>
      <c r="RLF3" s="305"/>
      <c r="RLG3" s="305"/>
      <c r="RLH3" s="305"/>
      <c r="RLI3" s="305"/>
      <c r="RLJ3" s="305"/>
      <c r="RLK3" s="305"/>
      <c r="RLL3" s="305"/>
      <c r="RLM3" s="305"/>
      <c r="RLN3" s="305"/>
      <c r="RLO3" s="305"/>
      <c r="RLP3" s="305"/>
      <c r="RLQ3" s="305"/>
      <c r="RLR3" s="305"/>
      <c r="RLS3" s="305"/>
      <c r="RLT3" s="305"/>
      <c r="RLU3" s="305"/>
      <c r="RLV3" s="305"/>
      <c r="RLW3" s="305"/>
      <c r="RLX3" s="305"/>
      <c r="RLY3" s="305"/>
      <c r="RLZ3" s="305"/>
      <c r="RMA3" s="305"/>
      <c r="RMB3" s="305"/>
      <c r="RMC3" s="305"/>
      <c r="RMD3" s="305"/>
      <c r="RME3" s="305"/>
      <c r="RMF3" s="305"/>
      <c r="RMG3" s="305"/>
      <c r="RMH3" s="305"/>
      <c r="RMI3" s="305"/>
      <c r="RMJ3" s="305"/>
      <c r="RMK3" s="305"/>
      <c r="RML3" s="305"/>
      <c r="RMM3" s="305"/>
      <c r="RMN3" s="305"/>
      <c r="RMO3" s="305"/>
      <c r="RMP3" s="305"/>
      <c r="RMQ3" s="305"/>
      <c r="RMR3" s="305"/>
      <c r="RMS3" s="305"/>
      <c r="RMT3" s="305"/>
      <c r="RMU3" s="305"/>
      <c r="RMV3" s="305"/>
      <c r="RMW3" s="305"/>
      <c r="RMX3" s="305"/>
      <c r="RMY3" s="305"/>
      <c r="RMZ3" s="305"/>
      <c r="RNA3" s="305"/>
      <c r="RNB3" s="305"/>
      <c r="RNC3" s="305"/>
      <c r="RND3" s="305"/>
      <c r="RNE3" s="305"/>
      <c r="RNF3" s="305"/>
      <c r="RNG3" s="305"/>
      <c r="RNH3" s="305"/>
      <c r="RNI3" s="305"/>
      <c r="RNJ3" s="305"/>
      <c r="RNK3" s="305"/>
      <c r="RNL3" s="305"/>
      <c r="RNM3" s="305"/>
      <c r="RNN3" s="305"/>
      <c r="RNO3" s="305"/>
      <c r="RNP3" s="305"/>
      <c r="RNQ3" s="305"/>
      <c r="RNR3" s="305"/>
      <c r="RNS3" s="305"/>
      <c r="RNT3" s="305"/>
      <c r="RNU3" s="305"/>
      <c r="RNV3" s="305"/>
      <c r="RNW3" s="305"/>
      <c r="RNX3" s="305"/>
      <c r="RNY3" s="305"/>
      <c r="RNZ3" s="305"/>
      <c r="ROA3" s="305"/>
      <c r="ROB3" s="305"/>
      <c r="ROC3" s="305"/>
      <c r="ROD3" s="305"/>
      <c r="ROE3" s="305"/>
      <c r="ROF3" s="305"/>
      <c r="ROG3" s="305"/>
      <c r="ROH3" s="305"/>
      <c r="ROI3" s="305"/>
      <c r="ROJ3" s="305"/>
      <c r="ROK3" s="305"/>
      <c r="ROL3" s="305"/>
      <c r="ROM3" s="305"/>
      <c r="RON3" s="305"/>
      <c r="ROO3" s="305"/>
      <c r="ROP3" s="305"/>
      <c r="ROQ3" s="305"/>
      <c r="ROR3" s="305"/>
      <c r="ROS3" s="305"/>
      <c r="ROT3" s="305"/>
      <c r="ROU3" s="305"/>
      <c r="ROV3" s="305"/>
      <c r="ROW3" s="305"/>
      <c r="ROX3" s="305"/>
      <c r="ROY3" s="305"/>
      <c r="ROZ3" s="305"/>
      <c r="RPA3" s="305"/>
      <c r="RPB3" s="305"/>
      <c r="RPC3" s="305"/>
      <c r="RPD3" s="305"/>
      <c r="RPE3" s="305"/>
      <c r="RPF3" s="305"/>
      <c r="RPG3" s="305"/>
      <c r="RPH3" s="305"/>
      <c r="RPI3" s="305"/>
      <c r="RPJ3" s="305"/>
      <c r="RPK3" s="305"/>
      <c r="RPL3" s="305"/>
      <c r="RPM3" s="305"/>
      <c r="RPN3" s="305"/>
      <c r="RPO3" s="305"/>
      <c r="RPP3" s="305"/>
      <c r="RPQ3" s="305"/>
      <c r="RPR3" s="305"/>
      <c r="RPS3" s="305"/>
      <c r="RPT3" s="305"/>
      <c r="RPU3" s="305"/>
      <c r="RPV3" s="305"/>
      <c r="RPW3" s="305"/>
      <c r="RPX3" s="305"/>
      <c r="RPY3" s="305"/>
      <c r="RPZ3" s="305"/>
      <c r="RQA3" s="305"/>
      <c r="RQB3" s="305"/>
      <c r="RQC3" s="305"/>
      <c r="RQD3" s="305"/>
      <c r="RQE3" s="305"/>
      <c r="RQF3" s="305"/>
      <c r="RQG3" s="305"/>
      <c r="RQH3" s="305"/>
      <c r="RQI3" s="305"/>
      <c r="RQJ3" s="305"/>
      <c r="RQK3" s="305"/>
      <c r="RQL3" s="305"/>
      <c r="RQM3" s="305"/>
      <c r="RQN3" s="305"/>
      <c r="RQO3" s="305"/>
      <c r="RQP3" s="305"/>
      <c r="RQQ3" s="305"/>
      <c r="RQR3" s="305"/>
      <c r="RQS3" s="305"/>
      <c r="RQT3" s="305"/>
      <c r="RQU3" s="305"/>
      <c r="RQV3" s="305"/>
      <c r="RQW3" s="305"/>
      <c r="RQX3" s="305"/>
      <c r="RQY3" s="305"/>
      <c r="RQZ3" s="305"/>
      <c r="RRA3" s="305"/>
      <c r="RRB3" s="305"/>
      <c r="RRC3" s="305"/>
      <c r="RRD3" s="305"/>
      <c r="RRE3" s="305"/>
      <c r="RRF3" s="305"/>
      <c r="RRG3" s="305"/>
      <c r="RRH3" s="305"/>
      <c r="RRI3" s="305"/>
      <c r="RRJ3" s="305"/>
      <c r="RRK3" s="305"/>
      <c r="RRL3" s="305"/>
      <c r="RRM3" s="305"/>
      <c r="RRN3" s="305"/>
      <c r="RRO3" s="305"/>
      <c r="RRP3" s="305"/>
      <c r="RRQ3" s="305"/>
      <c r="RRR3" s="305"/>
      <c r="RRS3" s="305"/>
      <c r="RRT3" s="305"/>
      <c r="RRU3" s="305"/>
      <c r="RRV3" s="305"/>
      <c r="RRW3" s="305"/>
      <c r="RRX3" s="305"/>
      <c r="RRY3" s="305"/>
      <c r="RRZ3" s="305"/>
      <c r="RSA3" s="305"/>
      <c r="RSB3" s="305"/>
      <c r="RSC3" s="305"/>
      <c r="RSD3" s="305"/>
      <c r="RSE3" s="305"/>
      <c r="RSF3" s="305"/>
      <c r="RSG3" s="305"/>
      <c r="RSH3" s="305"/>
      <c r="RSI3" s="305"/>
      <c r="RSJ3" s="305"/>
      <c r="RSK3" s="305"/>
      <c r="RSL3" s="305"/>
      <c r="RSM3" s="305"/>
      <c r="RSN3" s="305"/>
      <c r="RSO3" s="305"/>
      <c r="RSP3" s="305"/>
      <c r="RSQ3" s="305"/>
      <c r="RSR3" s="305"/>
      <c r="RSS3" s="305"/>
      <c r="RST3" s="305"/>
      <c r="RSU3" s="305"/>
      <c r="RSV3" s="305"/>
      <c r="RSW3" s="305"/>
      <c r="RSX3" s="305"/>
      <c r="RSY3" s="305"/>
      <c r="RSZ3" s="305"/>
      <c r="RTA3" s="305"/>
      <c r="RTB3" s="305"/>
      <c r="RTC3" s="305"/>
      <c r="RTD3" s="305"/>
      <c r="RTE3" s="305"/>
      <c r="RTF3" s="305"/>
      <c r="RTG3" s="305"/>
      <c r="RTH3" s="305"/>
      <c r="RTI3" s="305"/>
      <c r="RTJ3" s="305"/>
      <c r="RTK3" s="305"/>
      <c r="RTL3" s="305"/>
      <c r="RTM3" s="305"/>
      <c r="RTN3" s="305"/>
      <c r="RTO3" s="305"/>
      <c r="RTP3" s="305"/>
      <c r="RTQ3" s="305"/>
      <c r="RTR3" s="305"/>
      <c r="RTS3" s="305"/>
      <c r="RTT3" s="305"/>
      <c r="RTU3" s="305"/>
      <c r="RTV3" s="305"/>
      <c r="RTW3" s="305"/>
      <c r="RTX3" s="305"/>
      <c r="RTY3" s="305"/>
      <c r="RTZ3" s="305"/>
      <c r="RUA3" s="305"/>
      <c r="RUB3" s="305"/>
      <c r="RUC3" s="305"/>
      <c r="RUD3" s="305"/>
      <c r="RUE3" s="305"/>
      <c r="RUF3" s="305"/>
      <c r="RUG3" s="305"/>
      <c r="RUH3" s="305"/>
      <c r="RUI3" s="305"/>
      <c r="RUJ3" s="305"/>
      <c r="RUK3" s="305"/>
      <c r="RUL3" s="305"/>
      <c r="RUM3" s="305"/>
      <c r="RUN3" s="305"/>
      <c r="RUO3" s="305"/>
      <c r="RUP3" s="305"/>
      <c r="RUQ3" s="305"/>
      <c r="RUR3" s="305"/>
      <c r="RUS3" s="305"/>
      <c r="RUT3" s="305"/>
      <c r="RUU3" s="305"/>
      <c r="RUV3" s="305"/>
      <c r="RUW3" s="305"/>
      <c r="RUX3" s="305"/>
      <c r="RUY3" s="305"/>
      <c r="RUZ3" s="305"/>
      <c r="RVA3" s="305"/>
      <c r="RVB3" s="305"/>
      <c r="RVC3" s="305"/>
      <c r="RVD3" s="305"/>
      <c r="RVE3" s="305"/>
      <c r="RVF3" s="305"/>
      <c r="RVG3" s="305"/>
      <c r="RVH3" s="305"/>
      <c r="RVI3" s="305"/>
      <c r="RVJ3" s="305"/>
      <c r="RVK3" s="305"/>
      <c r="RVL3" s="305"/>
      <c r="RVM3" s="305"/>
      <c r="RVN3" s="305"/>
      <c r="RVO3" s="305"/>
      <c r="RVP3" s="305"/>
      <c r="RVQ3" s="305"/>
      <c r="RVR3" s="305"/>
      <c r="RVS3" s="305"/>
      <c r="RVT3" s="305"/>
      <c r="RVU3" s="305"/>
      <c r="RVV3" s="305"/>
      <c r="RVW3" s="305"/>
      <c r="RVX3" s="305"/>
      <c r="RVY3" s="305"/>
      <c r="RVZ3" s="305"/>
      <c r="RWA3" s="305"/>
      <c r="RWB3" s="305"/>
      <c r="RWC3" s="305"/>
      <c r="RWD3" s="305"/>
      <c r="RWE3" s="305"/>
      <c r="RWF3" s="305"/>
      <c r="RWG3" s="305"/>
      <c r="RWH3" s="305"/>
      <c r="RWI3" s="305"/>
      <c r="RWJ3" s="305"/>
      <c r="RWK3" s="305"/>
      <c r="RWL3" s="305"/>
      <c r="RWM3" s="305"/>
      <c r="RWN3" s="305"/>
      <c r="RWO3" s="305"/>
      <c r="RWP3" s="305"/>
      <c r="RWQ3" s="305"/>
      <c r="RWR3" s="305"/>
      <c r="RWS3" s="305"/>
      <c r="RWT3" s="305"/>
      <c r="RWU3" s="305"/>
      <c r="RWV3" s="305"/>
      <c r="RWW3" s="305"/>
      <c r="RWX3" s="305"/>
      <c r="RWY3" s="305"/>
      <c r="RWZ3" s="305"/>
      <c r="RXA3" s="305"/>
      <c r="RXB3" s="305"/>
      <c r="RXC3" s="305"/>
      <c r="RXD3" s="305"/>
      <c r="RXE3" s="305"/>
      <c r="RXF3" s="305"/>
      <c r="RXG3" s="305"/>
      <c r="RXH3" s="305"/>
      <c r="RXI3" s="305"/>
      <c r="RXJ3" s="305"/>
      <c r="RXK3" s="305"/>
      <c r="RXL3" s="305"/>
      <c r="RXM3" s="305"/>
      <c r="RXN3" s="305"/>
      <c r="RXO3" s="305"/>
      <c r="RXP3" s="305"/>
      <c r="RXQ3" s="305"/>
      <c r="RXR3" s="305"/>
      <c r="RXS3" s="305"/>
      <c r="RXT3" s="305"/>
      <c r="RXU3" s="305"/>
      <c r="RXV3" s="305"/>
      <c r="RXW3" s="305"/>
      <c r="RXX3" s="305"/>
      <c r="RXY3" s="305"/>
      <c r="RXZ3" s="305"/>
      <c r="RYA3" s="305"/>
      <c r="RYB3" s="305"/>
      <c r="RYC3" s="305"/>
      <c r="RYD3" s="305"/>
      <c r="RYE3" s="305"/>
      <c r="RYF3" s="305"/>
      <c r="RYG3" s="305"/>
      <c r="RYH3" s="305"/>
      <c r="RYI3" s="305"/>
      <c r="RYJ3" s="305"/>
      <c r="RYK3" s="305"/>
      <c r="RYL3" s="305"/>
      <c r="RYM3" s="305"/>
      <c r="RYN3" s="305"/>
      <c r="RYO3" s="305"/>
      <c r="RYP3" s="305"/>
      <c r="RYQ3" s="305"/>
      <c r="RYR3" s="305"/>
      <c r="RYS3" s="305"/>
      <c r="RYT3" s="305"/>
      <c r="RYU3" s="305"/>
      <c r="RYV3" s="305"/>
      <c r="RYW3" s="305"/>
      <c r="RYX3" s="305"/>
      <c r="RYY3" s="305"/>
      <c r="RYZ3" s="305"/>
      <c r="RZA3" s="305"/>
      <c r="RZB3" s="305"/>
      <c r="RZC3" s="305"/>
      <c r="RZD3" s="305"/>
      <c r="RZE3" s="305"/>
      <c r="RZF3" s="305"/>
      <c r="RZG3" s="305"/>
      <c r="RZH3" s="305"/>
      <c r="RZI3" s="305"/>
      <c r="RZJ3" s="305"/>
      <c r="RZK3" s="305"/>
      <c r="RZL3" s="305"/>
      <c r="RZM3" s="305"/>
      <c r="RZN3" s="305"/>
      <c r="RZO3" s="305"/>
      <c r="RZP3" s="305"/>
      <c r="RZQ3" s="305"/>
      <c r="RZR3" s="305"/>
      <c r="RZS3" s="305"/>
      <c r="RZT3" s="305"/>
      <c r="RZU3" s="305"/>
      <c r="RZV3" s="305"/>
      <c r="RZW3" s="305"/>
      <c r="RZX3" s="305"/>
      <c r="RZY3" s="305"/>
      <c r="RZZ3" s="305"/>
      <c r="SAA3" s="305"/>
      <c r="SAB3" s="305"/>
      <c r="SAC3" s="305"/>
      <c r="SAD3" s="305"/>
      <c r="SAE3" s="305"/>
      <c r="SAF3" s="305"/>
      <c r="SAG3" s="305"/>
      <c r="SAH3" s="305"/>
      <c r="SAI3" s="305"/>
      <c r="SAJ3" s="305"/>
      <c r="SAK3" s="305"/>
      <c r="SAL3" s="305"/>
      <c r="SAM3" s="305"/>
      <c r="SAN3" s="305"/>
      <c r="SAO3" s="305"/>
      <c r="SAP3" s="305"/>
      <c r="SAQ3" s="305"/>
      <c r="SAR3" s="305"/>
      <c r="SAS3" s="305"/>
      <c r="SAT3" s="305"/>
      <c r="SAU3" s="305"/>
      <c r="SAV3" s="305"/>
      <c r="SAW3" s="305"/>
      <c r="SAX3" s="305"/>
      <c r="SAY3" s="305"/>
      <c r="SAZ3" s="305"/>
      <c r="SBA3" s="305"/>
      <c r="SBB3" s="305"/>
      <c r="SBC3" s="305"/>
      <c r="SBD3" s="305"/>
      <c r="SBE3" s="305"/>
      <c r="SBF3" s="305"/>
      <c r="SBG3" s="305"/>
      <c r="SBH3" s="305"/>
      <c r="SBI3" s="305"/>
      <c r="SBJ3" s="305"/>
      <c r="SBK3" s="305"/>
      <c r="SBL3" s="305"/>
      <c r="SBM3" s="305"/>
      <c r="SBN3" s="305"/>
      <c r="SBO3" s="305"/>
      <c r="SBP3" s="305"/>
      <c r="SBQ3" s="305"/>
      <c r="SBR3" s="305"/>
      <c r="SBS3" s="305"/>
      <c r="SBT3" s="305"/>
      <c r="SBU3" s="305"/>
      <c r="SBV3" s="305"/>
      <c r="SBW3" s="305"/>
      <c r="SBX3" s="305"/>
      <c r="SBY3" s="305"/>
      <c r="SBZ3" s="305"/>
      <c r="SCA3" s="305"/>
      <c r="SCB3" s="305"/>
      <c r="SCC3" s="305"/>
      <c r="SCD3" s="305"/>
      <c r="SCE3" s="305"/>
      <c r="SCF3" s="305"/>
      <c r="SCG3" s="305"/>
      <c r="SCH3" s="305"/>
      <c r="SCI3" s="305"/>
      <c r="SCJ3" s="305"/>
      <c r="SCK3" s="305"/>
      <c r="SCL3" s="305"/>
      <c r="SCM3" s="305"/>
      <c r="SCN3" s="305"/>
      <c r="SCO3" s="305"/>
      <c r="SCP3" s="305"/>
      <c r="SCQ3" s="305"/>
      <c r="SCR3" s="305"/>
      <c r="SCS3" s="305"/>
      <c r="SCT3" s="305"/>
      <c r="SCU3" s="305"/>
      <c r="SCV3" s="305"/>
      <c r="SCW3" s="305"/>
      <c r="SCX3" s="305"/>
      <c r="SCY3" s="305"/>
      <c r="SCZ3" s="305"/>
      <c r="SDA3" s="305"/>
      <c r="SDB3" s="305"/>
      <c r="SDC3" s="305"/>
      <c r="SDD3" s="305"/>
      <c r="SDE3" s="305"/>
      <c r="SDF3" s="305"/>
      <c r="SDG3" s="305"/>
      <c r="SDH3" s="305"/>
      <c r="SDI3" s="305"/>
      <c r="SDJ3" s="305"/>
      <c r="SDK3" s="305"/>
      <c r="SDL3" s="305"/>
      <c r="SDM3" s="305"/>
      <c r="SDN3" s="305"/>
      <c r="SDO3" s="305"/>
      <c r="SDP3" s="305"/>
      <c r="SDQ3" s="305"/>
      <c r="SDR3" s="305"/>
      <c r="SDS3" s="305"/>
      <c r="SDT3" s="305"/>
      <c r="SDU3" s="305"/>
      <c r="SDV3" s="305"/>
      <c r="SDW3" s="305"/>
      <c r="SDX3" s="305"/>
      <c r="SDY3" s="305"/>
      <c r="SDZ3" s="305"/>
      <c r="SEA3" s="305"/>
      <c r="SEB3" s="305"/>
      <c r="SEC3" s="305"/>
      <c r="SED3" s="305"/>
      <c r="SEE3" s="305"/>
      <c r="SEF3" s="305"/>
      <c r="SEG3" s="305"/>
      <c r="SEH3" s="305"/>
      <c r="SEI3" s="305"/>
      <c r="SEJ3" s="305"/>
      <c r="SEK3" s="305"/>
      <c r="SEL3" s="305"/>
      <c r="SEM3" s="305"/>
      <c r="SEN3" s="305"/>
      <c r="SEO3" s="305"/>
      <c r="SEP3" s="305"/>
      <c r="SEQ3" s="305"/>
      <c r="SER3" s="305"/>
      <c r="SES3" s="305"/>
      <c r="SET3" s="305"/>
      <c r="SEU3" s="305"/>
      <c r="SEV3" s="305"/>
      <c r="SEW3" s="305"/>
      <c r="SEX3" s="305"/>
      <c r="SEY3" s="305"/>
      <c r="SEZ3" s="305"/>
      <c r="SFA3" s="305"/>
      <c r="SFB3" s="305"/>
      <c r="SFC3" s="305"/>
      <c r="SFD3" s="305"/>
      <c r="SFE3" s="305"/>
      <c r="SFF3" s="305"/>
      <c r="SFG3" s="305"/>
      <c r="SFH3" s="305"/>
      <c r="SFI3" s="305"/>
      <c r="SFJ3" s="305"/>
      <c r="SFK3" s="305"/>
      <c r="SFL3" s="305"/>
      <c r="SFM3" s="305"/>
      <c r="SFN3" s="305"/>
      <c r="SFO3" s="305"/>
      <c r="SFP3" s="305"/>
      <c r="SFQ3" s="305"/>
      <c r="SFR3" s="305"/>
      <c r="SFS3" s="305"/>
      <c r="SFT3" s="305"/>
      <c r="SFU3" s="305"/>
      <c r="SFV3" s="305"/>
      <c r="SFW3" s="305"/>
      <c r="SFX3" s="305"/>
      <c r="SFY3" s="305"/>
      <c r="SFZ3" s="305"/>
      <c r="SGA3" s="305"/>
      <c r="SGB3" s="305"/>
      <c r="SGC3" s="305"/>
      <c r="SGD3" s="305"/>
      <c r="SGE3" s="305"/>
      <c r="SGF3" s="305"/>
      <c r="SGG3" s="305"/>
      <c r="SGH3" s="305"/>
      <c r="SGI3" s="305"/>
      <c r="SGJ3" s="305"/>
      <c r="SGK3" s="305"/>
      <c r="SGL3" s="305"/>
      <c r="SGM3" s="305"/>
      <c r="SGN3" s="305"/>
      <c r="SGO3" s="305"/>
      <c r="SGP3" s="305"/>
      <c r="SGQ3" s="305"/>
      <c r="SGR3" s="305"/>
      <c r="SGS3" s="305"/>
      <c r="SGT3" s="305"/>
      <c r="SGU3" s="305"/>
      <c r="SGV3" s="305"/>
      <c r="SGW3" s="305"/>
      <c r="SGX3" s="305"/>
      <c r="SGY3" s="305"/>
      <c r="SGZ3" s="305"/>
      <c r="SHA3" s="305"/>
      <c r="SHB3" s="305"/>
      <c r="SHC3" s="305"/>
      <c r="SHD3" s="305"/>
      <c r="SHE3" s="305"/>
      <c r="SHF3" s="305"/>
      <c r="SHG3" s="305"/>
      <c r="SHH3" s="305"/>
      <c r="SHI3" s="305"/>
      <c r="SHJ3" s="305"/>
      <c r="SHK3" s="305"/>
      <c r="SHL3" s="305"/>
      <c r="SHM3" s="305"/>
      <c r="SHN3" s="305"/>
      <c r="SHO3" s="305"/>
      <c r="SHP3" s="305"/>
      <c r="SHQ3" s="305"/>
      <c r="SHR3" s="305"/>
      <c r="SHS3" s="305"/>
      <c r="SHT3" s="305"/>
      <c r="SHU3" s="305"/>
      <c r="SHV3" s="305"/>
      <c r="SHW3" s="305"/>
      <c r="SHX3" s="305"/>
      <c r="SHY3" s="305"/>
      <c r="SHZ3" s="305"/>
      <c r="SIA3" s="305"/>
      <c r="SIB3" s="305"/>
      <c r="SIC3" s="305"/>
      <c r="SID3" s="305"/>
      <c r="SIE3" s="305"/>
      <c r="SIF3" s="305"/>
      <c r="SIG3" s="305"/>
      <c r="SIH3" s="305"/>
      <c r="SII3" s="305"/>
      <c r="SIJ3" s="305"/>
      <c r="SIK3" s="305"/>
      <c r="SIL3" s="305"/>
      <c r="SIM3" s="305"/>
      <c r="SIN3" s="305"/>
      <c r="SIO3" s="305"/>
      <c r="SIP3" s="305"/>
      <c r="SIQ3" s="305"/>
      <c r="SIR3" s="305"/>
      <c r="SIS3" s="305"/>
      <c r="SIT3" s="305"/>
      <c r="SIU3" s="305"/>
      <c r="SIV3" s="305"/>
      <c r="SIW3" s="305"/>
      <c r="SIX3" s="305"/>
      <c r="SIY3" s="305"/>
      <c r="SIZ3" s="305"/>
      <c r="SJA3" s="305"/>
      <c r="SJB3" s="305"/>
      <c r="SJC3" s="305"/>
      <c r="SJD3" s="305"/>
      <c r="SJE3" s="305"/>
      <c r="SJF3" s="305"/>
      <c r="SJG3" s="305"/>
      <c r="SJH3" s="305"/>
      <c r="SJI3" s="305"/>
      <c r="SJJ3" s="305"/>
      <c r="SJK3" s="305"/>
      <c r="SJL3" s="305"/>
      <c r="SJM3" s="305"/>
      <c r="SJN3" s="305"/>
      <c r="SJO3" s="305"/>
      <c r="SJP3" s="305"/>
      <c r="SJQ3" s="305"/>
      <c r="SJR3" s="305"/>
      <c r="SJS3" s="305"/>
      <c r="SJT3" s="305"/>
      <c r="SJU3" s="305"/>
      <c r="SJV3" s="305"/>
      <c r="SJW3" s="305"/>
      <c r="SJX3" s="305"/>
      <c r="SJY3" s="305"/>
      <c r="SJZ3" s="305"/>
      <c r="SKA3" s="305"/>
      <c r="SKB3" s="305"/>
      <c r="SKC3" s="305"/>
      <c r="SKD3" s="305"/>
      <c r="SKE3" s="305"/>
      <c r="SKF3" s="305"/>
      <c r="SKG3" s="305"/>
      <c r="SKH3" s="305"/>
      <c r="SKI3" s="305"/>
      <c r="SKJ3" s="305"/>
      <c r="SKK3" s="305"/>
      <c r="SKL3" s="305"/>
      <c r="SKM3" s="305"/>
      <c r="SKN3" s="305"/>
      <c r="SKO3" s="305"/>
      <c r="SKP3" s="305"/>
      <c r="SKQ3" s="305"/>
      <c r="SKR3" s="305"/>
      <c r="SKS3" s="305"/>
      <c r="SKT3" s="305"/>
      <c r="SKU3" s="305"/>
      <c r="SKV3" s="305"/>
      <c r="SKW3" s="305"/>
      <c r="SKX3" s="305"/>
      <c r="SKY3" s="305"/>
      <c r="SKZ3" s="305"/>
      <c r="SLA3" s="305"/>
      <c r="SLB3" s="305"/>
      <c r="SLC3" s="305"/>
      <c r="SLD3" s="305"/>
      <c r="SLE3" s="305"/>
      <c r="SLF3" s="305"/>
      <c r="SLG3" s="305"/>
      <c r="SLH3" s="305"/>
      <c r="SLI3" s="305"/>
      <c r="SLJ3" s="305"/>
      <c r="SLK3" s="305"/>
      <c r="SLL3" s="305"/>
      <c r="SLM3" s="305"/>
      <c r="SLN3" s="305"/>
      <c r="SLO3" s="305"/>
      <c r="SLP3" s="305"/>
      <c r="SLQ3" s="305"/>
      <c r="SLR3" s="305"/>
      <c r="SLS3" s="305"/>
      <c r="SLT3" s="305"/>
      <c r="SLU3" s="305"/>
      <c r="SLV3" s="305"/>
      <c r="SLW3" s="305"/>
      <c r="SLX3" s="305"/>
      <c r="SLY3" s="305"/>
      <c r="SLZ3" s="305"/>
      <c r="SMA3" s="305"/>
      <c r="SMB3" s="305"/>
      <c r="SMC3" s="305"/>
      <c r="SMD3" s="305"/>
      <c r="SME3" s="305"/>
      <c r="SMF3" s="305"/>
      <c r="SMG3" s="305"/>
      <c r="SMH3" s="305"/>
      <c r="SMI3" s="305"/>
      <c r="SMJ3" s="305"/>
      <c r="SMK3" s="305"/>
      <c r="SML3" s="305"/>
      <c r="SMM3" s="305"/>
      <c r="SMN3" s="305"/>
      <c r="SMO3" s="305"/>
      <c r="SMP3" s="305"/>
      <c r="SMQ3" s="305"/>
      <c r="SMR3" s="305"/>
      <c r="SMS3" s="305"/>
      <c r="SMT3" s="305"/>
      <c r="SMU3" s="305"/>
      <c r="SMV3" s="305"/>
      <c r="SMW3" s="305"/>
      <c r="SMX3" s="305"/>
      <c r="SMY3" s="305"/>
      <c r="SMZ3" s="305"/>
      <c r="SNA3" s="305"/>
      <c r="SNB3" s="305"/>
      <c r="SNC3" s="305"/>
      <c r="SND3" s="305"/>
      <c r="SNE3" s="305"/>
      <c r="SNF3" s="305"/>
      <c r="SNG3" s="305"/>
      <c r="SNH3" s="305"/>
      <c r="SNI3" s="305"/>
      <c r="SNJ3" s="305"/>
      <c r="SNK3" s="305"/>
      <c r="SNL3" s="305"/>
      <c r="SNM3" s="305"/>
      <c r="SNN3" s="305"/>
      <c r="SNO3" s="305"/>
      <c r="SNP3" s="305"/>
      <c r="SNQ3" s="305"/>
      <c r="SNR3" s="305"/>
      <c r="SNS3" s="305"/>
      <c r="SNT3" s="305"/>
      <c r="SNU3" s="305"/>
      <c r="SNV3" s="305"/>
      <c r="SNW3" s="305"/>
      <c r="SNX3" s="305"/>
      <c r="SNY3" s="305"/>
      <c r="SNZ3" s="305"/>
      <c r="SOA3" s="305"/>
      <c r="SOB3" s="305"/>
      <c r="SOC3" s="305"/>
      <c r="SOD3" s="305"/>
      <c r="SOE3" s="305"/>
      <c r="SOF3" s="305"/>
      <c r="SOG3" s="305"/>
      <c r="SOH3" s="305"/>
      <c r="SOI3" s="305"/>
      <c r="SOJ3" s="305"/>
      <c r="SOK3" s="305"/>
      <c r="SOL3" s="305"/>
      <c r="SOM3" s="305"/>
      <c r="SON3" s="305"/>
      <c r="SOO3" s="305"/>
      <c r="SOP3" s="305"/>
      <c r="SOQ3" s="305"/>
      <c r="SOR3" s="305"/>
      <c r="SOS3" s="305"/>
      <c r="SOT3" s="305"/>
      <c r="SOU3" s="305"/>
      <c r="SOV3" s="305"/>
      <c r="SOW3" s="305"/>
      <c r="SOX3" s="305"/>
      <c r="SOY3" s="305"/>
      <c r="SOZ3" s="305"/>
      <c r="SPA3" s="305"/>
      <c r="SPB3" s="305"/>
      <c r="SPC3" s="305"/>
      <c r="SPD3" s="305"/>
      <c r="SPE3" s="305"/>
      <c r="SPF3" s="305"/>
      <c r="SPG3" s="305"/>
      <c r="SPH3" s="305"/>
      <c r="SPI3" s="305"/>
      <c r="SPJ3" s="305"/>
      <c r="SPK3" s="305"/>
      <c r="SPL3" s="305"/>
      <c r="SPM3" s="305"/>
      <c r="SPN3" s="305"/>
      <c r="SPO3" s="305"/>
      <c r="SPP3" s="305"/>
      <c r="SPQ3" s="305"/>
      <c r="SPR3" s="305"/>
      <c r="SPS3" s="305"/>
      <c r="SPT3" s="305"/>
      <c r="SPU3" s="305"/>
      <c r="SPV3" s="305"/>
      <c r="SPW3" s="305"/>
      <c r="SPX3" s="305"/>
      <c r="SPY3" s="305"/>
      <c r="SPZ3" s="305"/>
      <c r="SQA3" s="305"/>
      <c r="SQB3" s="305"/>
      <c r="SQC3" s="305"/>
      <c r="SQD3" s="305"/>
      <c r="SQE3" s="305"/>
      <c r="SQF3" s="305"/>
      <c r="SQG3" s="305"/>
      <c r="SQH3" s="305"/>
      <c r="SQI3" s="305"/>
      <c r="SQJ3" s="305"/>
      <c r="SQK3" s="305"/>
      <c r="SQL3" s="305"/>
      <c r="SQM3" s="305"/>
      <c r="SQN3" s="305"/>
      <c r="SQO3" s="305"/>
      <c r="SQP3" s="305"/>
      <c r="SQQ3" s="305"/>
      <c r="SQR3" s="305"/>
      <c r="SQS3" s="305"/>
      <c r="SQT3" s="305"/>
      <c r="SQU3" s="305"/>
      <c r="SQV3" s="305"/>
      <c r="SQW3" s="305"/>
      <c r="SQX3" s="305"/>
      <c r="SQY3" s="305"/>
      <c r="SQZ3" s="305"/>
      <c r="SRA3" s="305"/>
      <c r="SRB3" s="305"/>
      <c r="SRC3" s="305"/>
      <c r="SRD3" s="305"/>
      <c r="SRE3" s="305"/>
      <c r="SRF3" s="305"/>
      <c r="SRG3" s="305"/>
      <c r="SRH3" s="305"/>
      <c r="SRI3" s="305"/>
      <c r="SRJ3" s="305"/>
      <c r="SRK3" s="305"/>
      <c r="SRL3" s="305"/>
      <c r="SRM3" s="305"/>
      <c r="SRN3" s="305"/>
      <c r="SRO3" s="305"/>
      <c r="SRP3" s="305"/>
      <c r="SRQ3" s="305"/>
      <c r="SRR3" s="305"/>
      <c r="SRS3" s="305"/>
      <c r="SRT3" s="305"/>
      <c r="SRU3" s="305"/>
      <c r="SRV3" s="305"/>
      <c r="SRW3" s="305"/>
      <c r="SRX3" s="305"/>
      <c r="SRY3" s="305"/>
      <c r="SRZ3" s="305"/>
      <c r="SSA3" s="305"/>
      <c r="SSB3" s="305"/>
      <c r="SSC3" s="305"/>
      <c r="SSD3" s="305"/>
      <c r="SSE3" s="305"/>
      <c r="SSF3" s="305"/>
      <c r="SSG3" s="305"/>
      <c r="SSH3" s="305"/>
      <c r="SSI3" s="305"/>
      <c r="SSJ3" s="305"/>
      <c r="SSK3" s="305"/>
      <c r="SSL3" s="305"/>
      <c r="SSM3" s="305"/>
      <c r="SSN3" s="305"/>
      <c r="SSO3" s="305"/>
      <c r="SSP3" s="305"/>
      <c r="SSQ3" s="305"/>
      <c r="SSR3" s="305"/>
      <c r="SSS3" s="305"/>
      <c r="SST3" s="305"/>
      <c r="SSU3" s="305"/>
      <c r="SSV3" s="305"/>
      <c r="SSW3" s="305"/>
      <c r="SSX3" s="305"/>
      <c r="SSY3" s="305"/>
      <c r="SSZ3" s="305"/>
      <c r="STA3" s="305"/>
      <c r="STB3" s="305"/>
      <c r="STC3" s="305"/>
      <c r="STD3" s="305"/>
      <c r="STE3" s="305"/>
      <c r="STF3" s="305"/>
      <c r="STG3" s="305"/>
      <c r="STH3" s="305"/>
      <c r="STI3" s="305"/>
      <c r="STJ3" s="305"/>
      <c r="STK3" s="305"/>
      <c r="STL3" s="305"/>
      <c r="STM3" s="305"/>
      <c r="STN3" s="305"/>
      <c r="STO3" s="305"/>
      <c r="STP3" s="305"/>
      <c r="STQ3" s="305"/>
      <c r="STR3" s="305"/>
      <c r="STS3" s="305"/>
      <c r="STT3" s="305"/>
      <c r="STU3" s="305"/>
      <c r="STV3" s="305"/>
      <c r="STW3" s="305"/>
      <c r="STX3" s="305"/>
      <c r="STY3" s="305"/>
      <c r="STZ3" s="305"/>
      <c r="SUA3" s="305"/>
      <c r="SUB3" s="305"/>
      <c r="SUC3" s="305"/>
      <c r="SUD3" s="305"/>
      <c r="SUE3" s="305"/>
      <c r="SUF3" s="305"/>
      <c r="SUG3" s="305"/>
      <c r="SUH3" s="305"/>
      <c r="SUI3" s="305"/>
      <c r="SUJ3" s="305"/>
      <c r="SUK3" s="305"/>
      <c r="SUL3" s="305"/>
      <c r="SUM3" s="305"/>
      <c r="SUN3" s="305"/>
      <c r="SUO3" s="305"/>
      <c r="SUP3" s="305"/>
      <c r="SUQ3" s="305"/>
      <c r="SUR3" s="305"/>
      <c r="SUS3" s="305"/>
      <c r="SUT3" s="305"/>
      <c r="SUU3" s="305"/>
      <c r="SUV3" s="305"/>
      <c r="SUW3" s="305"/>
      <c r="SUX3" s="305"/>
      <c r="SUY3" s="305"/>
      <c r="SUZ3" s="305"/>
      <c r="SVA3" s="305"/>
      <c r="SVB3" s="305"/>
      <c r="SVC3" s="305"/>
      <c r="SVD3" s="305"/>
      <c r="SVE3" s="305"/>
      <c r="SVF3" s="305"/>
      <c r="SVG3" s="305"/>
      <c r="SVH3" s="305"/>
      <c r="SVI3" s="305"/>
      <c r="SVJ3" s="305"/>
      <c r="SVK3" s="305"/>
      <c r="SVL3" s="305"/>
      <c r="SVM3" s="305"/>
      <c r="SVN3" s="305"/>
      <c r="SVO3" s="305"/>
      <c r="SVP3" s="305"/>
      <c r="SVQ3" s="305"/>
      <c r="SVR3" s="305"/>
      <c r="SVS3" s="305"/>
      <c r="SVT3" s="305"/>
      <c r="SVU3" s="305"/>
      <c r="SVV3" s="305"/>
      <c r="SVW3" s="305"/>
      <c r="SVX3" s="305"/>
      <c r="SVY3" s="305"/>
      <c r="SVZ3" s="305"/>
      <c r="SWA3" s="305"/>
      <c r="SWB3" s="305"/>
      <c r="SWC3" s="305"/>
      <c r="SWD3" s="305"/>
      <c r="SWE3" s="305"/>
      <c r="SWF3" s="305"/>
      <c r="SWG3" s="305"/>
      <c r="SWH3" s="305"/>
      <c r="SWI3" s="305"/>
      <c r="SWJ3" s="305"/>
      <c r="SWK3" s="305"/>
      <c r="SWL3" s="305"/>
      <c r="SWM3" s="305"/>
      <c r="SWN3" s="305"/>
      <c r="SWO3" s="305"/>
      <c r="SWP3" s="305"/>
      <c r="SWQ3" s="305"/>
      <c r="SWR3" s="305"/>
      <c r="SWS3" s="305"/>
      <c r="SWT3" s="305"/>
      <c r="SWU3" s="305"/>
      <c r="SWV3" s="305"/>
      <c r="SWW3" s="305"/>
      <c r="SWX3" s="305"/>
      <c r="SWY3" s="305"/>
      <c r="SWZ3" s="305"/>
      <c r="SXA3" s="305"/>
      <c r="SXB3" s="305"/>
      <c r="SXC3" s="305"/>
      <c r="SXD3" s="305"/>
      <c r="SXE3" s="305"/>
      <c r="SXF3" s="305"/>
      <c r="SXG3" s="305"/>
      <c r="SXH3" s="305"/>
      <c r="SXI3" s="305"/>
      <c r="SXJ3" s="305"/>
      <c r="SXK3" s="305"/>
      <c r="SXL3" s="305"/>
      <c r="SXM3" s="305"/>
      <c r="SXN3" s="305"/>
      <c r="SXO3" s="305"/>
      <c r="SXP3" s="305"/>
      <c r="SXQ3" s="305"/>
      <c r="SXR3" s="305"/>
      <c r="SXS3" s="305"/>
      <c r="SXT3" s="305"/>
      <c r="SXU3" s="305"/>
      <c r="SXV3" s="305"/>
      <c r="SXW3" s="305"/>
      <c r="SXX3" s="305"/>
      <c r="SXY3" s="305"/>
      <c r="SXZ3" s="305"/>
      <c r="SYA3" s="305"/>
      <c r="SYB3" s="305"/>
      <c r="SYC3" s="305"/>
      <c r="SYD3" s="305"/>
      <c r="SYE3" s="305"/>
      <c r="SYF3" s="305"/>
      <c r="SYG3" s="305"/>
      <c r="SYH3" s="305"/>
      <c r="SYI3" s="305"/>
      <c r="SYJ3" s="305"/>
      <c r="SYK3" s="305"/>
      <c r="SYL3" s="305"/>
      <c r="SYM3" s="305"/>
      <c r="SYN3" s="305"/>
      <c r="SYO3" s="305"/>
      <c r="SYP3" s="305"/>
      <c r="SYQ3" s="305"/>
      <c r="SYR3" s="305"/>
      <c r="SYS3" s="305"/>
      <c r="SYT3" s="305"/>
      <c r="SYU3" s="305"/>
      <c r="SYV3" s="305"/>
      <c r="SYW3" s="305"/>
      <c r="SYX3" s="305"/>
      <c r="SYY3" s="305"/>
      <c r="SYZ3" s="305"/>
      <c r="SZA3" s="305"/>
      <c r="SZB3" s="305"/>
      <c r="SZC3" s="305"/>
      <c r="SZD3" s="305"/>
      <c r="SZE3" s="305"/>
      <c r="SZF3" s="305"/>
      <c r="SZG3" s="305"/>
      <c r="SZH3" s="305"/>
      <c r="SZI3" s="305"/>
      <c r="SZJ3" s="305"/>
      <c r="SZK3" s="305"/>
      <c r="SZL3" s="305"/>
      <c r="SZM3" s="305"/>
      <c r="SZN3" s="305"/>
      <c r="SZO3" s="305"/>
      <c r="SZP3" s="305"/>
      <c r="SZQ3" s="305"/>
      <c r="SZR3" s="305"/>
      <c r="SZS3" s="305"/>
      <c r="SZT3" s="305"/>
      <c r="SZU3" s="305"/>
      <c r="SZV3" s="305"/>
      <c r="SZW3" s="305"/>
      <c r="SZX3" s="305"/>
      <c r="SZY3" s="305"/>
      <c r="SZZ3" s="305"/>
      <c r="TAA3" s="305"/>
      <c r="TAB3" s="305"/>
      <c r="TAC3" s="305"/>
      <c r="TAD3" s="305"/>
      <c r="TAE3" s="305"/>
      <c r="TAF3" s="305"/>
      <c r="TAG3" s="305"/>
      <c r="TAH3" s="305"/>
      <c r="TAI3" s="305"/>
      <c r="TAJ3" s="305"/>
      <c r="TAK3" s="305"/>
      <c r="TAL3" s="305"/>
      <c r="TAM3" s="305"/>
      <c r="TAN3" s="305"/>
      <c r="TAO3" s="305"/>
      <c r="TAP3" s="305"/>
      <c r="TAQ3" s="305"/>
      <c r="TAR3" s="305"/>
      <c r="TAS3" s="305"/>
      <c r="TAT3" s="305"/>
      <c r="TAU3" s="305"/>
      <c r="TAV3" s="305"/>
      <c r="TAW3" s="305"/>
      <c r="TAX3" s="305"/>
      <c r="TAY3" s="305"/>
      <c r="TAZ3" s="305"/>
      <c r="TBA3" s="305"/>
      <c r="TBB3" s="305"/>
      <c r="TBC3" s="305"/>
      <c r="TBD3" s="305"/>
      <c r="TBE3" s="305"/>
      <c r="TBF3" s="305"/>
      <c r="TBG3" s="305"/>
      <c r="TBH3" s="305"/>
      <c r="TBI3" s="305"/>
      <c r="TBJ3" s="305"/>
      <c r="TBK3" s="305"/>
      <c r="TBL3" s="305"/>
      <c r="TBM3" s="305"/>
      <c r="TBN3" s="305"/>
      <c r="TBO3" s="305"/>
      <c r="TBP3" s="305"/>
      <c r="TBQ3" s="305"/>
      <c r="TBR3" s="305"/>
      <c r="TBS3" s="305"/>
      <c r="TBT3" s="305"/>
      <c r="TBU3" s="305"/>
      <c r="TBV3" s="305"/>
      <c r="TBW3" s="305"/>
      <c r="TBX3" s="305"/>
      <c r="TBY3" s="305"/>
      <c r="TBZ3" s="305"/>
      <c r="TCA3" s="305"/>
      <c r="TCB3" s="305"/>
      <c r="TCC3" s="305"/>
      <c r="TCD3" s="305"/>
      <c r="TCE3" s="305"/>
      <c r="TCF3" s="305"/>
      <c r="TCG3" s="305"/>
      <c r="TCH3" s="305"/>
      <c r="TCI3" s="305"/>
      <c r="TCJ3" s="305"/>
      <c r="TCK3" s="305"/>
      <c r="TCL3" s="305"/>
      <c r="TCM3" s="305"/>
      <c r="TCN3" s="305"/>
      <c r="TCO3" s="305"/>
      <c r="TCP3" s="305"/>
      <c r="TCQ3" s="305"/>
      <c r="TCR3" s="305"/>
      <c r="TCS3" s="305"/>
      <c r="TCT3" s="305"/>
      <c r="TCU3" s="305"/>
      <c r="TCV3" s="305"/>
      <c r="TCW3" s="305"/>
      <c r="TCX3" s="305"/>
      <c r="TCY3" s="305"/>
      <c r="TCZ3" s="305"/>
      <c r="TDA3" s="305"/>
      <c r="TDB3" s="305"/>
      <c r="TDC3" s="305"/>
      <c r="TDD3" s="305"/>
      <c r="TDE3" s="305"/>
      <c r="TDF3" s="305"/>
      <c r="TDG3" s="305"/>
      <c r="TDH3" s="305"/>
      <c r="TDI3" s="305"/>
      <c r="TDJ3" s="305"/>
      <c r="TDK3" s="305"/>
      <c r="TDL3" s="305"/>
      <c r="TDM3" s="305"/>
      <c r="TDN3" s="305"/>
      <c r="TDO3" s="305"/>
      <c r="TDP3" s="305"/>
      <c r="TDQ3" s="305"/>
      <c r="TDR3" s="305"/>
      <c r="TDS3" s="305"/>
      <c r="TDT3" s="305"/>
      <c r="TDU3" s="305"/>
      <c r="TDV3" s="305"/>
      <c r="TDW3" s="305"/>
      <c r="TDX3" s="305"/>
      <c r="TDY3" s="305"/>
      <c r="TDZ3" s="305"/>
      <c r="TEA3" s="305"/>
      <c r="TEB3" s="305"/>
      <c r="TEC3" s="305"/>
      <c r="TED3" s="305"/>
      <c r="TEE3" s="305"/>
      <c r="TEF3" s="305"/>
      <c r="TEG3" s="305"/>
      <c r="TEH3" s="305"/>
      <c r="TEI3" s="305"/>
      <c r="TEJ3" s="305"/>
      <c r="TEK3" s="305"/>
      <c r="TEL3" s="305"/>
      <c r="TEM3" s="305"/>
      <c r="TEN3" s="305"/>
      <c r="TEO3" s="305"/>
      <c r="TEP3" s="305"/>
      <c r="TEQ3" s="305"/>
      <c r="TER3" s="305"/>
      <c r="TES3" s="305"/>
      <c r="TET3" s="305"/>
      <c r="TEU3" s="305"/>
      <c r="TEV3" s="305"/>
      <c r="TEW3" s="305"/>
      <c r="TEX3" s="305"/>
      <c r="TEY3" s="305"/>
      <c r="TEZ3" s="305"/>
      <c r="TFA3" s="305"/>
      <c r="TFB3" s="305"/>
      <c r="TFC3" s="305"/>
      <c r="TFD3" s="305"/>
      <c r="TFE3" s="305"/>
      <c r="TFF3" s="305"/>
      <c r="TFG3" s="305"/>
      <c r="TFH3" s="305"/>
      <c r="TFI3" s="305"/>
      <c r="TFJ3" s="305"/>
      <c r="TFK3" s="305"/>
      <c r="TFL3" s="305"/>
      <c r="TFM3" s="305"/>
      <c r="TFN3" s="305"/>
      <c r="TFO3" s="305"/>
      <c r="TFP3" s="305"/>
      <c r="TFQ3" s="305"/>
      <c r="TFR3" s="305"/>
      <c r="TFS3" s="305"/>
      <c r="TFT3" s="305"/>
      <c r="TFU3" s="305"/>
      <c r="TFV3" s="305"/>
      <c r="TFW3" s="305"/>
      <c r="TFX3" s="305"/>
      <c r="TFY3" s="305"/>
      <c r="TFZ3" s="305"/>
      <c r="TGA3" s="305"/>
      <c r="TGB3" s="305"/>
      <c r="TGC3" s="305"/>
      <c r="TGD3" s="305"/>
      <c r="TGE3" s="305"/>
      <c r="TGF3" s="305"/>
      <c r="TGG3" s="305"/>
      <c r="TGH3" s="305"/>
      <c r="TGI3" s="305"/>
      <c r="TGJ3" s="305"/>
      <c r="TGK3" s="305"/>
      <c r="TGL3" s="305"/>
      <c r="TGM3" s="305"/>
      <c r="TGN3" s="305"/>
      <c r="TGO3" s="305"/>
      <c r="TGP3" s="305"/>
      <c r="TGQ3" s="305"/>
      <c r="TGR3" s="305"/>
      <c r="TGS3" s="305"/>
      <c r="TGT3" s="305"/>
      <c r="TGU3" s="305"/>
      <c r="TGV3" s="305"/>
      <c r="TGW3" s="305"/>
      <c r="TGX3" s="305"/>
      <c r="TGY3" s="305"/>
      <c r="TGZ3" s="305"/>
      <c r="THA3" s="305"/>
      <c r="THB3" s="305"/>
      <c r="THC3" s="305"/>
      <c r="THD3" s="305"/>
      <c r="THE3" s="305"/>
      <c r="THF3" s="305"/>
      <c r="THG3" s="305"/>
      <c r="THH3" s="305"/>
      <c r="THI3" s="305"/>
      <c r="THJ3" s="305"/>
      <c r="THK3" s="305"/>
      <c r="THL3" s="305"/>
      <c r="THM3" s="305"/>
      <c r="THN3" s="305"/>
      <c r="THO3" s="305"/>
      <c r="THP3" s="305"/>
      <c r="THQ3" s="305"/>
      <c r="THR3" s="305"/>
      <c r="THS3" s="305"/>
      <c r="THT3" s="305"/>
      <c r="THU3" s="305"/>
      <c r="THV3" s="305"/>
      <c r="THW3" s="305"/>
      <c r="THX3" s="305"/>
      <c r="THY3" s="305"/>
      <c r="THZ3" s="305"/>
      <c r="TIA3" s="305"/>
      <c r="TIB3" s="305"/>
      <c r="TIC3" s="305"/>
      <c r="TID3" s="305"/>
      <c r="TIE3" s="305"/>
      <c r="TIF3" s="305"/>
      <c r="TIG3" s="305"/>
      <c r="TIH3" s="305"/>
      <c r="TII3" s="305"/>
      <c r="TIJ3" s="305"/>
      <c r="TIK3" s="305"/>
      <c r="TIL3" s="305"/>
      <c r="TIM3" s="305"/>
      <c r="TIN3" s="305"/>
      <c r="TIO3" s="305"/>
      <c r="TIP3" s="305"/>
      <c r="TIQ3" s="305"/>
      <c r="TIR3" s="305"/>
      <c r="TIS3" s="305"/>
      <c r="TIT3" s="305"/>
      <c r="TIU3" s="305"/>
      <c r="TIV3" s="305"/>
      <c r="TIW3" s="305"/>
      <c r="TIX3" s="305"/>
      <c r="TIY3" s="305"/>
      <c r="TIZ3" s="305"/>
      <c r="TJA3" s="305"/>
      <c r="TJB3" s="305"/>
      <c r="TJC3" s="305"/>
      <c r="TJD3" s="305"/>
      <c r="TJE3" s="305"/>
      <c r="TJF3" s="305"/>
      <c r="TJG3" s="305"/>
      <c r="TJH3" s="305"/>
      <c r="TJI3" s="305"/>
      <c r="TJJ3" s="305"/>
      <c r="TJK3" s="305"/>
      <c r="TJL3" s="305"/>
      <c r="TJM3" s="305"/>
      <c r="TJN3" s="305"/>
      <c r="TJO3" s="305"/>
      <c r="TJP3" s="305"/>
      <c r="TJQ3" s="305"/>
      <c r="TJR3" s="305"/>
      <c r="TJS3" s="305"/>
      <c r="TJT3" s="305"/>
      <c r="TJU3" s="305"/>
      <c r="TJV3" s="305"/>
      <c r="TJW3" s="305"/>
      <c r="TJX3" s="305"/>
      <c r="TJY3" s="305"/>
      <c r="TJZ3" s="305"/>
      <c r="TKA3" s="305"/>
      <c r="TKB3" s="305"/>
      <c r="TKC3" s="305"/>
      <c r="TKD3" s="305"/>
      <c r="TKE3" s="305"/>
      <c r="TKF3" s="305"/>
      <c r="TKG3" s="305"/>
      <c r="TKH3" s="305"/>
      <c r="TKI3" s="305"/>
      <c r="TKJ3" s="305"/>
      <c r="TKK3" s="305"/>
      <c r="TKL3" s="305"/>
      <c r="TKM3" s="305"/>
      <c r="TKN3" s="305"/>
      <c r="TKO3" s="305"/>
      <c r="TKP3" s="305"/>
      <c r="TKQ3" s="305"/>
      <c r="TKR3" s="305"/>
      <c r="TKS3" s="305"/>
      <c r="TKT3" s="305"/>
      <c r="TKU3" s="305"/>
      <c r="TKV3" s="305"/>
      <c r="TKW3" s="305"/>
      <c r="TKX3" s="305"/>
      <c r="TKY3" s="305"/>
      <c r="TKZ3" s="305"/>
      <c r="TLA3" s="305"/>
      <c r="TLB3" s="305"/>
      <c r="TLC3" s="305"/>
      <c r="TLD3" s="305"/>
      <c r="TLE3" s="305"/>
      <c r="TLF3" s="305"/>
      <c r="TLG3" s="305"/>
      <c r="TLH3" s="305"/>
      <c r="TLI3" s="305"/>
      <c r="TLJ3" s="305"/>
      <c r="TLK3" s="305"/>
      <c r="TLL3" s="305"/>
      <c r="TLM3" s="305"/>
      <c r="TLN3" s="305"/>
      <c r="TLO3" s="305"/>
      <c r="TLP3" s="305"/>
      <c r="TLQ3" s="305"/>
      <c r="TLR3" s="305"/>
      <c r="TLS3" s="305"/>
      <c r="TLT3" s="305"/>
      <c r="TLU3" s="305"/>
      <c r="TLV3" s="305"/>
      <c r="TLW3" s="305"/>
      <c r="TLX3" s="305"/>
      <c r="TLY3" s="305"/>
      <c r="TLZ3" s="305"/>
      <c r="TMA3" s="305"/>
      <c r="TMB3" s="305"/>
      <c r="TMC3" s="305"/>
      <c r="TMD3" s="305"/>
      <c r="TME3" s="305"/>
      <c r="TMF3" s="305"/>
      <c r="TMG3" s="305"/>
      <c r="TMH3" s="305"/>
      <c r="TMI3" s="305"/>
      <c r="TMJ3" s="305"/>
      <c r="TMK3" s="305"/>
      <c r="TML3" s="305"/>
      <c r="TMM3" s="305"/>
      <c r="TMN3" s="305"/>
      <c r="TMO3" s="305"/>
      <c r="TMP3" s="305"/>
      <c r="TMQ3" s="305"/>
      <c r="TMR3" s="305"/>
      <c r="TMS3" s="305"/>
      <c r="TMT3" s="305"/>
      <c r="TMU3" s="305"/>
      <c r="TMV3" s="305"/>
      <c r="TMW3" s="305"/>
      <c r="TMX3" s="305"/>
      <c r="TMY3" s="305"/>
      <c r="TMZ3" s="305"/>
      <c r="TNA3" s="305"/>
      <c r="TNB3" s="305"/>
      <c r="TNC3" s="305"/>
      <c r="TND3" s="305"/>
      <c r="TNE3" s="305"/>
      <c r="TNF3" s="305"/>
      <c r="TNG3" s="305"/>
      <c r="TNH3" s="305"/>
      <c r="TNI3" s="305"/>
      <c r="TNJ3" s="305"/>
      <c r="TNK3" s="305"/>
      <c r="TNL3" s="305"/>
      <c r="TNM3" s="305"/>
      <c r="TNN3" s="305"/>
      <c r="TNO3" s="305"/>
      <c r="TNP3" s="305"/>
      <c r="TNQ3" s="305"/>
      <c r="TNR3" s="305"/>
      <c r="TNS3" s="305"/>
      <c r="TNT3" s="305"/>
      <c r="TNU3" s="305"/>
      <c r="TNV3" s="305"/>
      <c r="TNW3" s="305"/>
      <c r="TNX3" s="305"/>
      <c r="TNY3" s="305"/>
      <c r="TNZ3" s="305"/>
      <c r="TOA3" s="305"/>
      <c r="TOB3" s="305"/>
      <c r="TOC3" s="305"/>
      <c r="TOD3" s="305"/>
      <c r="TOE3" s="305"/>
      <c r="TOF3" s="305"/>
      <c r="TOG3" s="305"/>
      <c r="TOH3" s="305"/>
      <c r="TOI3" s="305"/>
      <c r="TOJ3" s="305"/>
      <c r="TOK3" s="305"/>
      <c r="TOL3" s="305"/>
      <c r="TOM3" s="305"/>
      <c r="TON3" s="305"/>
      <c r="TOO3" s="305"/>
      <c r="TOP3" s="305"/>
      <c r="TOQ3" s="305"/>
      <c r="TOR3" s="305"/>
      <c r="TOS3" s="305"/>
      <c r="TOT3" s="305"/>
      <c r="TOU3" s="305"/>
      <c r="TOV3" s="305"/>
      <c r="TOW3" s="305"/>
      <c r="TOX3" s="305"/>
      <c r="TOY3" s="305"/>
      <c r="TOZ3" s="305"/>
      <c r="TPA3" s="305"/>
      <c r="TPB3" s="305"/>
      <c r="TPC3" s="305"/>
      <c r="TPD3" s="305"/>
      <c r="TPE3" s="305"/>
      <c r="TPF3" s="305"/>
      <c r="TPG3" s="305"/>
      <c r="TPH3" s="305"/>
      <c r="TPI3" s="305"/>
      <c r="TPJ3" s="305"/>
      <c r="TPK3" s="305"/>
      <c r="TPL3" s="305"/>
      <c r="TPM3" s="305"/>
      <c r="TPN3" s="305"/>
      <c r="TPO3" s="305"/>
      <c r="TPP3" s="305"/>
      <c r="TPQ3" s="305"/>
      <c r="TPR3" s="305"/>
      <c r="TPS3" s="305"/>
      <c r="TPT3" s="305"/>
      <c r="TPU3" s="305"/>
      <c r="TPV3" s="305"/>
      <c r="TPW3" s="305"/>
      <c r="TPX3" s="305"/>
      <c r="TPY3" s="305"/>
      <c r="TPZ3" s="305"/>
      <c r="TQA3" s="305"/>
      <c r="TQB3" s="305"/>
      <c r="TQC3" s="305"/>
      <c r="TQD3" s="305"/>
      <c r="TQE3" s="305"/>
      <c r="TQF3" s="305"/>
      <c r="TQG3" s="305"/>
      <c r="TQH3" s="305"/>
      <c r="TQI3" s="305"/>
      <c r="TQJ3" s="305"/>
      <c r="TQK3" s="305"/>
      <c r="TQL3" s="305"/>
      <c r="TQM3" s="305"/>
      <c r="TQN3" s="305"/>
      <c r="TQO3" s="305"/>
      <c r="TQP3" s="305"/>
      <c r="TQQ3" s="305"/>
      <c r="TQR3" s="305"/>
      <c r="TQS3" s="305"/>
      <c r="TQT3" s="305"/>
      <c r="TQU3" s="305"/>
      <c r="TQV3" s="305"/>
      <c r="TQW3" s="305"/>
      <c r="TQX3" s="305"/>
      <c r="TQY3" s="305"/>
      <c r="TQZ3" s="305"/>
      <c r="TRA3" s="305"/>
      <c r="TRB3" s="305"/>
      <c r="TRC3" s="305"/>
      <c r="TRD3" s="305"/>
      <c r="TRE3" s="305"/>
      <c r="TRF3" s="305"/>
      <c r="TRG3" s="305"/>
      <c r="TRH3" s="305"/>
      <c r="TRI3" s="305"/>
      <c r="TRJ3" s="305"/>
      <c r="TRK3" s="305"/>
      <c r="TRL3" s="305"/>
      <c r="TRM3" s="305"/>
      <c r="TRN3" s="305"/>
      <c r="TRO3" s="305"/>
      <c r="TRP3" s="305"/>
      <c r="TRQ3" s="305"/>
      <c r="TRR3" s="305"/>
      <c r="TRS3" s="305"/>
      <c r="TRT3" s="305"/>
      <c r="TRU3" s="305"/>
      <c r="TRV3" s="305"/>
      <c r="TRW3" s="305"/>
      <c r="TRX3" s="305"/>
      <c r="TRY3" s="305"/>
      <c r="TRZ3" s="305"/>
      <c r="TSA3" s="305"/>
      <c r="TSB3" s="305"/>
      <c r="TSC3" s="305"/>
      <c r="TSD3" s="305"/>
      <c r="TSE3" s="305"/>
      <c r="TSF3" s="305"/>
      <c r="TSG3" s="305"/>
      <c r="TSH3" s="305"/>
      <c r="TSI3" s="305"/>
      <c r="TSJ3" s="305"/>
      <c r="TSK3" s="305"/>
      <c r="TSL3" s="305"/>
      <c r="TSM3" s="305"/>
      <c r="TSN3" s="305"/>
      <c r="TSO3" s="305"/>
      <c r="TSP3" s="305"/>
      <c r="TSQ3" s="305"/>
      <c r="TSR3" s="305"/>
      <c r="TSS3" s="305"/>
      <c r="TST3" s="305"/>
      <c r="TSU3" s="305"/>
      <c r="TSV3" s="305"/>
      <c r="TSW3" s="305"/>
      <c r="TSX3" s="305"/>
      <c r="TSY3" s="305"/>
      <c r="TSZ3" s="305"/>
      <c r="TTA3" s="305"/>
      <c r="TTB3" s="305"/>
      <c r="TTC3" s="305"/>
      <c r="TTD3" s="305"/>
      <c r="TTE3" s="305"/>
      <c r="TTF3" s="305"/>
      <c r="TTG3" s="305"/>
      <c r="TTH3" s="305"/>
      <c r="TTI3" s="305"/>
      <c r="TTJ3" s="305"/>
      <c r="TTK3" s="305"/>
      <c r="TTL3" s="305"/>
      <c r="TTM3" s="305"/>
      <c r="TTN3" s="305"/>
      <c r="TTO3" s="305"/>
      <c r="TTP3" s="305"/>
      <c r="TTQ3" s="305"/>
      <c r="TTR3" s="305"/>
      <c r="TTS3" s="305"/>
      <c r="TTT3" s="305"/>
      <c r="TTU3" s="305"/>
      <c r="TTV3" s="305"/>
      <c r="TTW3" s="305"/>
      <c r="TTX3" s="305"/>
      <c r="TTY3" s="305"/>
      <c r="TTZ3" s="305"/>
      <c r="TUA3" s="305"/>
      <c r="TUB3" s="305"/>
      <c r="TUC3" s="305"/>
      <c r="TUD3" s="305"/>
      <c r="TUE3" s="305"/>
      <c r="TUF3" s="305"/>
      <c r="TUG3" s="305"/>
      <c r="TUH3" s="305"/>
      <c r="TUI3" s="305"/>
      <c r="TUJ3" s="305"/>
      <c r="TUK3" s="305"/>
      <c r="TUL3" s="305"/>
      <c r="TUM3" s="305"/>
      <c r="TUN3" s="305"/>
      <c r="TUO3" s="305"/>
      <c r="TUP3" s="305"/>
      <c r="TUQ3" s="305"/>
      <c r="TUR3" s="305"/>
      <c r="TUS3" s="305"/>
      <c r="TUT3" s="305"/>
      <c r="TUU3" s="305"/>
      <c r="TUV3" s="305"/>
      <c r="TUW3" s="305"/>
      <c r="TUX3" s="305"/>
      <c r="TUY3" s="305"/>
      <c r="TUZ3" s="305"/>
      <c r="TVA3" s="305"/>
      <c r="TVB3" s="305"/>
      <c r="TVC3" s="305"/>
      <c r="TVD3" s="305"/>
      <c r="TVE3" s="305"/>
      <c r="TVF3" s="305"/>
      <c r="TVG3" s="305"/>
      <c r="TVH3" s="305"/>
      <c r="TVI3" s="305"/>
      <c r="TVJ3" s="305"/>
      <c r="TVK3" s="305"/>
      <c r="TVL3" s="305"/>
      <c r="TVM3" s="305"/>
      <c r="TVN3" s="305"/>
      <c r="TVO3" s="305"/>
      <c r="TVP3" s="305"/>
      <c r="TVQ3" s="305"/>
      <c r="TVR3" s="305"/>
      <c r="TVS3" s="305"/>
      <c r="TVT3" s="305"/>
      <c r="TVU3" s="305"/>
      <c r="TVV3" s="305"/>
      <c r="TVW3" s="305"/>
      <c r="TVX3" s="305"/>
      <c r="TVY3" s="305"/>
      <c r="TVZ3" s="305"/>
      <c r="TWA3" s="305"/>
      <c r="TWB3" s="305"/>
      <c r="TWC3" s="305"/>
      <c r="TWD3" s="305"/>
      <c r="TWE3" s="305"/>
      <c r="TWF3" s="305"/>
      <c r="TWG3" s="305"/>
      <c r="TWH3" s="305"/>
      <c r="TWI3" s="305"/>
      <c r="TWJ3" s="305"/>
      <c r="TWK3" s="305"/>
      <c r="TWL3" s="305"/>
      <c r="TWM3" s="305"/>
      <c r="TWN3" s="305"/>
      <c r="TWO3" s="305"/>
      <c r="TWP3" s="305"/>
      <c r="TWQ3" s="305"/>
      <c r="TWR3" s="305"/>
      <c r="TWS3" s="305"/>
      <c r="TWT3" s="305"/>
      <c r="TWU3" s="305"/>
      <c r="TWV3" s="305"/>
      <c r="TWW3" s="305"/>
      <c r="TWX3" s="305"/>
      <c r="TWY3" s="305"/>
      <c r="TWZ3" s="305"/>
      <c r="TXA3" s="305"/>
      <c r="TXB3" s="305"/>
      <c r="TXC3" s="305"/>
      <c r="TXD3" s="305"/>
      <c r="TXE3" s="305"/>
      <c r="TXF3" s="305"/>
      <c r="TXG3" s="305"/>
      <c r="TXH3" s="305"/>
      <c r="TXI3" s="305"/>
      <c r="TXJ3" s="305"/>
      <c r="TXK3" s="305"/>
      <c r="TXL3" s="305"/>
      <c r="TXM3" s="305"/>
      <c r="TXN3" s="305"/>
      <c r="TXO3" s="305"/>
      <c r="TXP3" s="305"/>
      <c r="TXQ3" s="305"/>
      <c r="TXR3" s="305"/>
      <c r="TXS3" s="305"/>
      <c r="TXT3" s="305"/>
      <c r="TXU3" s="305"/>
      <c r="TXV3" s="305"/>
      <c r="TXW3" s="305"/>
      <c r="TXX3" s="305"/>
      <c r="TXY3" s="305"/>
      <c r="TXZ3" s="305"/>
      <c r="TYA3" s="305"/>
      <c r="TYB3" s="305"/>
      <c r="TYC3" s="305"/>
      <c r="TYD3" s="305"/>
      <c r="TYE3" s="305"/>
      <c r="TYF3" s="305"/>
      <c r="TYG3" s="305"/>
      <c r="TYH3" s="305"/>
      <c r="TYI3" s="305"/>
      <c r="TYJ3" s="305"/>
      <c r="TYK3" s="305"/>
      <c r="TYL3" s="305"/>
      <c r="TYM3" s="305"/>
      <c r="TYN3" s="305"/>
      <c r="TYO3" s="305"/>
      <c r="TYP3" s="305"/>
      <c r="TYQ3" s="305"/>
      <c r="TYR3" s="305"/>
      <c r="TYS3" s="305"/>
      <c r="TYT3" s="305"/>
      <c r="TYU3" s="305"/>
      <c r="TYV3" s="305"/>
      <c r="TYW3" s="305"/>
      <c r="TYX3" s="305"/>
      <c r="TYY3" s="305"/>
      <c r="TYZ3" s="305"/>
      <c r="TZA3" s="305"/>
      <c r="TZB3" s="305"/>
      <c r="TZC3" s="305"/>
      <c r="TZD3" s="305"/>
      <c r="TZE3" s="305"/>
      <c r="TZF3" s="305"/>
      <c r="TZG3" s="305"/>
      <c r="TZH3" s="305"/>
      <c r="TZI3" s="305"/>
      <c r="TZJ3" s="305"/>
      <c r="TZK3" s="305"/>
      <c r="TZL3" s="305"/>
      <c r="TZM3" s="305"/>
      <c r="TZN3" s="305"/>
      <c r="TZO3" s="305"/>
      <c r="TZP3" s="305"/>
      <c r="TZQ3" s="305"/>
      <c r="TZR3" s="305"/>
      <c r="TZS3" s="305"/>
      <c r="TZT3" s="305"/>
      <c r="TZU3" s="305"/>
      <c r="TZV3" s="305"/>
      <c r="TZW3" s="305"/>
      <c r="TZX3" s="305"/>
      <c r="TZY3" s="305"/>
      <c r="TZZ3" s="305"/>
      <c r="UAA3" s="305"/>
      <c r="UAB3" s="305"/>
      <c r="UAC3" s="305"/>
      <c r="UAD3" s="305"/>
      <c r="UAE3" s="305"/>
      <c r="UAF3" s="305"/>
      <c r="UAG3" s="305"/>
      <c r="UAH3" s="305"/>
      <c r="UAI3" s="305"/>
      <c r="UAJ3" s="305"/>
      <c r="UAK3" s="305"/>
      <c r="UAL3" s="305"/>
      <c r="UAM3" s="305"/>
      <c r="UAN3" s="305"/>
      <c r="UAO3" s="305"/>
      <c r="UAP3" s="305"/>
      <c r="UAQ3" s="305"/>
      <c r="UAR3" s="305"/>
      <c r="UAS3" s="305"/>
      <c r="UAT3" s="305"/>
      <c r="UAU3" s="305"/>
      <c r="UAV3" s="305"/>
      <c r="UAW3" s="305"/>
      <c r="UAX3" s="305"/>
      <c r="UAY3" s="305"/>
      <c r="UAZ3" s="305"/>
      <c r="UBA3" s="305"/>
      <c r="UBB3" s="305"/>
      <c r="UBC3" s="305"/>
      <c r="UBD3" s="305"/>
      <c r="UBE3" s="305"/>
      <c r="UBF3" s="305"/>
      <c r="UBG3" s="305"/>
      <c r="UBH3" s="305"/>
      <c r="UBI3" s="305"/>
      <c r="UBJ3" s="305"/>
      <c r="UBK3" s="305"/>
      <c r="UBL3" s="305"/>
      <c r="UBM3" s="305"/>
      <c r="UBN3" s="305"/>
      <c r="UBO3" s="305"/>
      <c r="UBP3" s="305"/>
      <c r="UBQ3" s="305"/>
      <c r="UBR3" s="305"/>
      <c r="UBS3" s="305"/>
      <c r="UBT3" s="305"/>
      <c r="UBU3" s="305"/>
      <c r="UBV3" s="305"/>
      <c r="UBW3" s="305"/>
      <c r="UBX3" s="305"/>
      <c r="UBY3" s="305"/>
      <c r="UBZ3" s="305"/>
      <c r="UCA3" s="305"/>
      <c r="UCB3" s="305"/>
      <c r="UCC3" s="305"/>
      <c r="UCD3" s="305"/>
      <c r="UCE3" s="305"/>
      <c r="UCF3" s="305"/>
      <c r="UCG3" s="305"/>
      <c r="UCH3" s="305"/>
      <c r="UCI3" s="305"/>
      <c r="UCJ3" s="305"/>
      <c r="UCK3" s="305"/>
      <c r="UCL3" s="305"/>
      <c r="UCM3" s="305"/>
      <c r="UCN3" s="305"/>
      <c r="UCO3" s="305"/>
      <c r="UCP3" s="305"/>
      <c r="UCQ3" s="305"/>
      <c r="UCR3" s="305"/>
      <c r="UCS3" s="305"/>
      <c r="UCT3" s="305"/>
      <c r="UCU3" s="305"/>
      <c r="UCV3" s="305"/>
      <c r="UCW3" s="305"/>
      <c r="UCX3" s="305"/>
      <c r="UCY3" s="305"/>
      <c r="UCZ3" s="305"/>
      <c r="UDA3" s="305"/>
      <c r="UDB3" s="305"/>
      <c r="UDC3" s="305"/>
      <c r="UDD3" s="305"/>
      <c r="UDE3" s="305"/>
      <c r="UDF3" s="305"/>
      <c r="UDG3" s="305"/>
      <c r="UDH3" s="305"/>
      <c r="UDI3" s="305"/>
      <c r="UDJ3" s="305"/>
      <c r="UDK3" s="305"/>
      <c r="UDL3" s="305"/>
      <c r="UDM3" s="305"/>
      <c r="UDN3" s="305"/>
      <c r="UDO3" s="305"/>
      <c r="UDP3" s="305"/>
      <c r="UDQ3" s="305"/>
      <c r="UDR3" s="305"/>
      <c r="UDS3" s="305"/>
      <c r="UDT3" s="305"/>
      <c r="UDU3" s="305"/>
      <c r="UDV3" s="305"/>
      <c r="UDW3" s="305"/>
      <c r="UDX3" s="305"/>
      <c r="UDY3" s="305"/>
      <c r="UDZ3" s="305"/>
      <c r="UEA3" s="305"/>
      <c r="UEB3" s="305"/>
      <c r="UEC3" s="305"/>
      <c r="UED3" s="305"/>
      <c r="UEE3" s="305"/>
      <c r="UEF3" s="305"/>
      <c r="UEG3" s="305"/>
      <c r="UEH3" s="305"/>
      <c r="UEI3" s="305"/>
      <c r="UEJ3" s="305"/>
      <c r="UEK3" s="305"/>
      <c r="UEL3" s="305"/>
      <c r="UEM3" s="305"/>
      <c r="UEN3" s="305"/>
      <c r="UEO3" s="305"/>
      <c r="UEP3" s="305"/>
      <c r="UEQ3" s="305"/>
      <c r="UER3" s="305"/>
      <c r="UES3" s="305"/>
      <c r="UET3" s="305"/>
      <c r="UEU3" s="305"/>
      <c r="UEV3" s="305"/>
      <c r="UEW3" s="305"/>
      <c r="UEX3" s="305"/>
      <c r="UEY3" s="305"/>
      <c r="UEZ3" s="305"/>
      <c r="UFA3" s="305"/>
      <c r="UFB3" s="305"/>
      <c r="UFC3" s="305"/>
      <c r="UFD3" s="305"/>
      <c r="UFE3" s="305"/>
      <c r="UFF3" s="305"/>
      <c r="UFG3" s="305"/>
      <c r="UFH3" s="305"/>
      <c r="UFI3" s="305"/>
      <c r="UFJ3" s="305"/>
      <c r="UFK3" s="305"/>
      <c r="UFL3" s="305"/>
      <c r="UFM3" s="305"/>
      <c r="UFN3" s="305"/>
      <c r="UFO3" s="305"/>
      <c r="UFP3" s="305"/>
      <c r="UFQ3" s="305"/>
      <c r="UFR3" s="305"/>
      <c r="UFS3" s="305"/>
      <c r="UFT3" s="305"/>
      <c r="UFU3" s="305"/>
      <c r="UFV3" s="305"/>
      <c r="UFW3" s="305"/>
      <c r="UFX3" s="305"/>
      <c r="UFY3" s="305"/>
      <c r="UFZ3" s="305"/>
      <c r="UGA3" s="305"/>
      <c r="UGB3" s="305"/>
      <c r="UGC3" s="305"/>
      <c r="UGD3" s="305"/>
      <c r="UGE3" s="305"/>
      <c r="UGF3" s="305"/>
      <c r="UGG3" s="305"/>
      <c r="UGH3" s="305"/>
      <c r="UGI3" s="305"/>
      <c r="UGJ3" s="305"/>
      <c r="UGK3" s="305"/>
      <c r="UGL3" s="305"/>
      <c r="UGM3" s="305"/>
      <c r="UGN3" s="305"/>
      <c r="UGO3" s="305"/>
      <c r="UGP3" s="305"/>
      <c r="UGQ3" s="305"/>
      <c r="UGR3" s="305"/>
      <c r="UGS3" s="305"/>
      <c r="UGT3" s="305"/>
      <c r="UGU3" s="305"/>
      <c r="UGV3" s="305"/>
      <c r="UGW3" s="305"/>
      <c r="UGX3" s="305"/>
      <c r="UGY3" s="305"/>
      <c r="UGZ3" s="305"/>
      <c r="UHA3" s="305"/>
      <c r="UHB3" s="305"/>
      <c r="UHC3" s="305"/>
      <c r="UHD3" s="305"/>
      <c r="UHE3" s="305"/>
      <c r="UHF3" s="305"/>
      <c r="UHG3" s="305"/>
      <c r="UHH3" s="305"/>
      <c r="UHI3" s="305"/>
      <c r="UHJ3" s="305"/>
      <c r="UHK3" s="305"/>
      <c r="UHL3" s="305"/>
      <c r="UHM3" s="305"/>
      <c r="UHN3" s="305"/>
      <c r="UHO3" s="305"/>
      <c r="UHP3" s="305"/>
      <c r="UHQ3" s="305"/>
      <c r="UHR3" s="305"/>
      <c r="UHS3" s="305"/>
      <c r="UHT3" s="305"/>
      <c r="UHU3" s="305"/>
      <c r="UHV3" s="305"/>
      <c r="UHW3" s="305"/>
      <c r="UHX3" s="305"/>
      <c r="UHY3" s="305"/>
      <c r="UHZ3" s="305"/>
      <c r="UIA3" s="305"/>
      <c r="UIB3" s="305"/>
      <c r="UIC3" s="305"/>
      <c r="UID3" s="305"/>
      <c r="UIE3" s="305"/>
      <c r="UIF3" s="305"/>
      <c r="UIG3" s="305"/>
      <c r="UIH3" s="305"/>
      <c r="UII3" s="305"/>
      <c r="UIJ3" s="305"/>
      <c r="UIK3" s="305"/>
      <c r="UIL3" s="305"/>
      <c r="UIM3" s="305"/>
      <c r="UIN3" s="305"/>
      <c r="UIO3" s="305"/>
      <c r="UIP3" s="305"/>
      <c r="UIQ3" s="305"/>
      <c r="UIR3" s="305"/>
      <c r="UIS3" s="305"/>
      <c r="UIT3" s="305"/>
      <c r="UIU3" s="305"/>
      <c r="UIV3" s="305"/>
      <c r="UIW3" s="305"/>
      <c r="UIX3" s="305"/>
      <c r="UIY3" s="305"/>
      <c r="UIZ3" s="305"/>
      <c r="UJA3" s="305"/>
      <c r="UJB3" s="305"/>
      <c r="UJC3" s="305"/>
      <c r="UJD3" s="305"/>
      <c r="UJE3" s="305"/>
      <c r="UJF3" s="305"/>
      <c r="UJG3" s="305"/>
      <c r="UJH3" s="305"/>
      <c r="UJI3" s="305"/>
      <c r="UJJ3" s="305"/>
      <c r="UJK3" s="305"/>
      <c r="UJL3" s="305"/>
      <c r="UJM3" s="305"/>
      <c r="UJN3" s="305"/>
      <c r="UJO3" s="305"/>
      <c r="UJP3" s="305"/>
      <c r="UJQ3" s="305"/>
      <c r="UJR3" s="305"/>
      <c r="UJS3" s="305"/>
      <c r="UJT3" s="305"/>
      <c r="UJU3" s="305"/>
      <c r="UJV3" s="305"/>
      <c r="UJW3" s="305"/>
      <c r="UJX3" s="305"/>
      <c r="UJY3" s="305"/>
      <c r="UJZ3" s="305"/>
      <c r="UKA3" s="305"/>
      <c r="UKB3" s="305"/>
      <c r="UKC3" s="305"/>
      <c r="UKD3" s="305"/>
      <c r="UKE3" s="305"/>
      <c r="UKF3" s="305"/>
      <c r="UKG3" s="305"/>
      <c r="UKH3" s="305"/>
      <c r="UKI3" s="305"/>
      <c r="UKJ3" s="305"/>
      <c r="UKK3" s="305"/>
      <c r="UKL3" s="305"/>
      <c r="UKM3" s="305"/>
      <c r="UKN3" s="305"/>
      <c r="UKO3" s="305"/>
      <c r="UKP3" s="305"/>
      <c r="UKQ3" s="305"/>
      <c r="UKR3" s="305"/>
      <c r="UKS3" s="305"/>
      <c r="UKT3" s="305"/>
      <c r="UKU3" s="305"/>
      <c r="UKV3" s="305"/>
      <c r="UKW3" s="305"/>
      <c r="UKX3" s="305"/>
      <c r="UKY3" s="305"/>
      <c r="UKZ3" s="305"/>
      <c r="ULA3" s="305"/>
      <c r="ULB3" s="305"/>
      <c r="ULC3" s="305"/>
      <c r="ULD3" s="305"/>
      <c r="ULE3" s="305"/>
      <c r="ULF3" s="305"/>
      <c r="ULG3" s="305"/>
      <c r="ULH3" s="305"/>
      <c r="ULI3" s="305"/>
      <c r="ULJ3" s="305"/>
      <c r="ULK3" s="305"/>
      <c r="ULL3" s="305"/>
      <c r="ULM3" s="305"/>
      <c r="ULN3" s="305"/>
      <c r="ULO3" s="305"/>
      <c r="ULP3" s="305"/>
      <c r="ULQ3" s="305"/>
      <c r="ULR3" s="305"/>
      <c r="ULS3" s="305"/>
      <c r="ULT3" s="305"/>
      <c r="ULU3" s="305"/>
      <c r="ULV3" s="305"/>
      <c r="ULW3" s="305"/>
      <c r="ULX3" s="305"/>
      <c r="ULY3" s="305"/>
      <c r="ULZ3" s="305"/>
      <c r="UMA3" s="305"/>
      <c r="UMB3" s="305"/>
      <c r="UMC3" s="305"/>
      <c r="UMD3" s="305"/>
      <c r="UME3" s="305"/>
      <c r="UMF3" s="305"/>
      <c r="UMG3" s="305"/>
      <c r="UMH3" s="305"/>
      <c r="UMI3" s="305"/>
      <c r="UMJ3" s="305"/>
      <c r="UMK3" s="305"/>
      <c r="UML3" s="305"/>
      <c r="UMM3" s="305"/>
      <c r="UMN3" s="305"/>
      <c r="UMO3" s="305"/>
      <c r="UMP3" s="305"/>
      <c r="UMQ3" s="305"/>
      <c r="UMR3" s="305"/>
      <c r="UMS3" s="305"/>
      <c r="UMT3" s="305"/>
      <c r="UMU3" s="305"/>
      <c r="UMV3" s="305"/>
      <c r="UMW3" s="305"/>
      <c r="UMX3" s="305"/>
      <c r="UMY3" s="305"/>
      <c r="UMZ3" s="305"/>
      <c r="UNA3" s="305"/>
      <c r="UNB3" s="305"/>
      <c r="UNC3" s="305"/>
      <c r="UND3" s="305"/>
      <c r="UNE3" s="305"/>
      <c r="UNF3" s="305"/>
      <c r="UNG3" s="305"/>
      <c r="UNH3" s="305"/>
      <c r="UNI3" s="305"/>
      <c r="UNJ3" s="305"/>
      <c r="UNK3" s="305"/>
      <c r="UNL3" s="305"/>
      <c r="UNM3" s="305"/>
      <c r="UNN3" s="305"/>
      <c r="UNO3" s="305"/>
      <c r="UNP3" s="305"/>
      <c r="UNQ3" s="305"/>
      <c r="UNR3" s="305"/>
      <c r="UNS3" s="305"/>
      <c r="UNT3" s="305"/>
      <c r="UNU3" s="305"/>
      <c r="UNV3" s="305"/>
      <c r="UNW3" s="305"/>
      <c r="UNX3" s="305"/>
      <c r="UNY3" s="305"/>
      <c r="UNZ3" s="305"/>
      <c r="UOA3" s="305"/>
      <c r="UOB3" s="305"/>
      <c r="UOC3" s="305"/>
      <c r="UOD3" s="305"/>
      <c r="UOE3" s="305"/>
      <c r="UOF3" s="305"/>
      <c r="UOG3" s="305"/>
      <c r="UOH3" s="305"/>
      <c r="UOI3" s="305"/>
      <c r="UOJ3" s="305"/>
      <c r="UOK3" s="305"/>
      <c r="UOL3" s="305"/>
      <c r="UOM3" s="305"/>
      <c r="UON3" s="305"/>
      <c r="UOO3" s="305"/>
      <c r="UOP3" s="305"/>
      <c r="UOQ3" s="305"/>
      <c r="UOR3" s="305"/>
      <c r="UOS3" s="305"/>
      <c r="UOT3" s="305"/>
      <c r="UOU3" s="305"/>
      <c r="UOV3" s="305"/>
      <c r="UOW3" s="305"/>
      <c r="UOX3" s="305"/>
      <c r="UOY3" s="305"/>
      <c r="UOZ3" s="305"/>
      <c r="UPA3" s="305"/>
      <c r="UPB3" s="305"/>
      <c r="UPC3" s="305"/>
      <c r="UPD3" s="305"/>
      <c r="UPE3" s="305"/>
      <c r="UPF3" s="305"/>
      <c r="UPG3" s="305"/>
      <c r="UPH3" s="305"/>
      <c r="UPI3" s="305"/>
      <c r="UPJ3" s="305"/>
      <c r="UPK3" s="305"/>
      <c r="UPL3" s="305"/>
      <c r="UPM3" s="305"/>
      <c r="UPN3" s="305"/>
      <c r="UPO3" s="305"/>
      <c r="UPP3" s="305"/>
      <c r="UPQ3" s="305"/>
      <c r="UPR3" s="305"/>
      <c r="UPS3" s="305"/>
      <c r="UPT3" s="305"/>
      <c r="UPU3" s="305"/>
      <c r="UPV3" s="305"/>
      <c r="UPW3" s="305"/>
      <c r="UPX3" s="305"/>
      <c r="UPY3" s="305"/>
      <c r="UPZ3" s="305"/>
      <c r="UQA3" s="305"/>
      <c r="UQB3" s="305"/>
      <c r="UQC3" s="305"/>
      <c r="UQD3" s="305"/>
      <c r="UQE3" s="305"/>
      <c r="UQF3" s="305"/>
      <c r="UQG3" s="305"/>
      <c r="UQH3" s="305"/>
      <c r="UQI3" s="305"/>
      <c r="UQJ3" s="305"/>
      <c r="UQK3" s="305"/>
      <c r="UQL3" s="305"/>
      <c r="UQM3" s="305"/>
      <c r="UQN3" s="305"/>
      <c r="UQO3" s="305"/>
      <c r="UQP3" s="305"/>
      <c r="UQQ3" s="305"/>
      <c r="UQR3" s="305"/>
      <c r="UQS3" s="305"/>
      <c r="UQT3" s="305"/>
      <c r="UQU3" s="305"/>
      <c r="UQV3" s="305"/>
      <c r="UQW3" s="305"/>
      <c r="UQX3" s="305"/>
      <c r="UQY3" s="305"/>
      <c r="UQZ3" s="305"/>
      <c r="URA3" s="305"/>
      <c r="URB3" s="305"/>
      <c r="URC3" s="305"/>
      <c r="URD3" s="305"/>
      <c r="URE3" s="305"/>
      <c r="URF3" s="305"/>
      <c r="URG3" s="305"/>
      <c r="URH3" s="305"/>
      <c r="URI3" s="305"/>
      <c r="URJ3" s="305"/>
      <c r="URK3" s="305"/>
      <c r="URL3" s="305"/>
      <c r="URM3" s="305"/>
      <c r="URN3" s="305"/>
      <c r="URO3" s="305"/>
      <c r="URP3" s="305"/>
      <c r="URQ3" s="305"/>
      <c r="URR3" s="305"/>
      <c r="URS3" s="305"/>
      <c r="URT3" s="305"/>
      <c r="URU3" s="305"/>
      <c r="URV3" s="305"/>
      <c r="URW3" s="305"/>
      <c r="URX3" s="305"/>
      <c r="URY3" s="305"/>
      <c r="URZ3" s="305"/>
      <c r="USA3" s="305"/>
      <c r="USB3" s="305"/>
      <c r="USC3" s="305"/>
      <c r="USD3" s="305"/>
      <c r="USE3" s="305"/>
      <c r="USF3" s="305"/>
      <c r="USG3" s="305"/>
      <c r="USH3" s="305"/>
      <c r="USI3" s="305"/>
      <c r="USJ3" s="305"/>
      <c r="USK3" s="305"/>
      <c r="USL3" s="305"/>
      <c r="USM3" s="305"/>
      <c r="USN3" s="305"/>
      <c r="USO3" s="305"/>
      <c r="USP3" s="305"/>
      <c r="USQ3" s="305"/>
      <c r="USR3" s="305"/>
      <c r="USS3" s="305"/>
      <c r="UST3" s="305"/>
      <c r="USU3" s="305"/>
      <c r="USV3" s="305"/>
      <c r="USW3" s="305"/>
      <c r="USX3" s="305"/>
      <c r="USY3" s="305"/>
      <c r="USZ3" s="305"/>
      <c r="UTA3" s="305"/>
      <c r="UTB3" s="305"/>
      <c r="UTC3" s="305"/>
      <c r="UTD3" s="305"/>
      <c r="UTE3" s="305"/>
      <c r="UTF3" s="305"/>
      <c r="UTG3" s="305"/>
      <c r="UTH3" s="305"/>
      <c r="UTI3" s="305"/>
      <c r="UTJ3" s="305"/>
      <c r="UTK3" s="305"/>
      <c r="UTL3" s="305"/>
      <c r="UTM3" s="305"/>
      <c r="UTN3" s="305"/>
      <c r="UTO3" s="305"/>
      <c r="UTP3" s="305"/>
      <c r="UTQ3" s="305"/>
      <c r="UTR3" s="305"/>
      <c r="UTS3" s="305"/>
      <c r="UTT3" s="305"/>
      <c r="UTU3" s="305"/>
      <c r="UTV3" s="305"/>
      <c r="UTW3" s="305"/>
      <c r="UTX3" s="305"/>
      <c r="UTY3" s="305"/>
      <c r="UTZ3" s="305"/>
      <c r="UUA3" s="305"/>
      <c r="UUB3" s="305"/>
      <c r="UUC3" s="305"/>
      <c r="UUD3" s="305"/>
      <c r="UUE3" s="305"/>
      <c r="UUF3" s="305"/>
      <c r="UUG3" s="305"/>
      <c r="UUH3" s="305"/>
      <c r="UUI3" s="305"/>
      <c r="UUJ3" s="305"/>
      <c r="UUK3" s="305"/>
      <c r="UUL3" s="305"/>
      <c r="UUM3" s="305"/>
      <c r="UUN3" s="305"/>
      <c r="UUO3" s="305"/>
      <c r="UUP3" s="305"/>
      <c r="UUQ3" s="305"/>
      <c r="UUR3" s="305"/>
      <c r="UUS3" s="305"/>
      <c r="UUT3" s="305"/>
      <c r="UUU3" s="305"/>
      <c r="UUV3" s="305"/>
      <c r="UUW3" s="305"/>
      <c r="UUX3" s="305"/>
      <c r="UUY3" s="305"/>
      <c r="UUZ3" s="305"/>
      <c r="UVA3" s="305"/>
      <c r="UVB3" s="305"/>
      <c r="UVC3" s="305"/>
      <c r="UVD3" s="305"/>
      <c r="UVE3" s="305"/>
      <c r="UVF3" s="305"/>
      <c r="UVG3" s="305"/>
      <c r="UVH3" s="305"/>
      <c r="UVI3" s="305"/>
      <c r="UVJ3" s="305"/>
      <c r="UVK3" s="305"/>
      <c r="UVL3" s="305"/>
      <c r="UVM3" s="305"/>
      <c r="UVN3" s="305"/>
      <c r="UVO3" s="305"/>
      <c r="UVP3" s="305"/>
      <c r="UVQ3" s="305"/>
      <c r="UVR3" s="305"/>
      <c r="UVS3" s="305"/>
      <c r="UVT3" s="305"/>
      <c r="UVU3" s="305"/>
      <c r="UVV3" s="305"/>
      <c r="UVW3" s="305"/>
      <c r="UVX3" s="305"/>
      <c r="UVY3" s="305"/>
      <c r="UVZ3" s="305"/>
      <c r="UWA3" s="305"/>
      <c r="UWB3" s="305"/>
      <c r="UWC3" s="305"/>
      <c r="UWD3" s="305"/>
      <c r="UWE3" s="305"/>
      <c r="UWF3" s="305"/>
      <c r="UWG3" s="305"/>
      <c r="UWH3" s="305"/>
      <c r="UWI3" s="305"/>
      <c r="UWJ3" s="305"/>
      <c r="UWK3" s="305"/>
      <c r="UWL3" s="305"/>
      <c r="UWM3" s="305"/>
      <c r="UWN3" s="305"/>
      <c r="UWO3" s="305"/>
      <c r="UWP3" s="305"/>
      <c r="UWQ3" s="305"/>
      <c r="UWR3" s="305"/>
      <c r="UWS3" s="305"/>
      <c r="UWT3" s="305"/>
      <c r="UWU3" s="305"/>
      <c r="UWV3" s="305"/>
      <c r="UWW3" s="305"/>
      <c r="UWX3" s="305"/>
      <c r="UWY3" s="305"/>
      <c r="UWZ3" s="305"/>
      <c r="UXA3" s="305"/>
      <c r="UXB3" s="305"/>
      <c r="UXC3" s="305"/>
      <c r="UXD3" s="305"/>
      <c r="UXE3" s="305"/>
      <c r="UXF3" s="305"/>
      <c r="UXG3" s="305"/>
      <c r="UXH3" s="305"/>
      <c r="UXI3" s="305"/>
      <c r="UXJ3" s="305"/>
      <c r="UXK3" s="305"/>
      <c r="UXL3" s="305"/>
      <c r="UXM3" s="305"/>
      <c r="UXN3" s="305"/>
      <c r="UXO3" s="305"/>
      <c r="UXP3" s="305"/>
      <c r="UXQ3" s="305"/>
      <c r="UXR3" s="305"/>
      <c r="UXS3" s="305"/>
      <c r="UXT3" s="305"/>
      <c r="UXU3" s="305"/>
      <c r="UXV3" s="305"/>
      <c r="UXW3" s="305"/>
      <c r="UXX3" s="305"/>
      <c r="UXY3" s="305"/>
      <c r="UXZ3" s="305"/>
      <c r="UYA3" s="305"/>
      <c r="UYB3" s="305"/>
      <c r="UYC3" s="305"/>
      <c r="UYD3" s="305"/>
      <c r="UYE3" s="305"/>
      <c r="UYF3" s="305"/>
      <c r="UYG3" s="305"/>
      <c r="UYH3" s="305"/>
      <c r="UYI3" s="305"/>
      <c r="UYJ3" s="305"/>
      <c r="UYK3" s="305"/>
      <c r="UYL3" s="305"/>
      <c r="UYM3" s="305"/>
      <c r="UYN3" s="305"/>
      <c r="UYO3" s="305"/>
      <c r="UYP3" s="305"/>
      <c r="UYQ3" s="305"/>
      <c r="UYR3" s="305"/>
      <c r="UYS3" s="305"/>
      <c r="UYT3" s="305"/>
      <c r="UYU3" s="305"/>
      <c r="UYV3" s="305"/>
      <c r="UYW3" s="305"/>
      <c r="UYX3" s="305"/>
      <c r="UYY3" s="305"/>
      <c r="UYZ3" s="305"/>
      <c r="UZA3" s="305"/>
      <c r="UZB3" s="305"/>
      <c r="UZC3" s="305"/>
      <c r="UZD3" s="305"/>
      <c r="UZE3" s="305"/>
      <c r="UZF3" s="305"/>
      <c r="UZG3" s="305"/>
      <c r="UZH3" s="305"/>
      <c r="UZI3" s="305"/>
      <c r="UZJ3" s="305"/>
      <c r="UZK3" s="305"/>
      <c r="UZL3" s="305"/>
      <c r="UZM3" s="305"/>
      <c r="UZN3" s="305"/>
      <c r="UZO3" s="305"/>
      <c r="UZP3" s="305"/>
      <c r="UZQ3" s="305"/>
      <c r="UZR3" s="305"/>
      <c r="UZS3" s="305"/>
      <c r="UZT3" s="305"/>
      <c r="UZU3" s="305"/>
      <c r="UZV3" s="305"/>
      <c r="UZW3" s="305"/>
      <c r="UZX3" s="305"/>
      <c r="UZY3" s="305"/>
      <c r="UZZ3" s="305"/>
      <c r="VAA3" s="305"/>
      <c r="VAB3" s="305"/>
      <c r="VAC3" s="305"/>
      <c r="VAD3" s="305"/>
      <c r="VAE3" s="305"/>
      <c r="VAF3" s="305"/>
      <c r="VAG3" s="305"/>
      <c r="VAH3" s="305"/>
      <c r="VAI3" s="305"/>
      <c r="VAJ3" s="305"/>
      <c r="VAK3" s="305"/>
      <c r="VAL3" s="305"/>
      <c r="VAM3" s="305"/>
      <c r="VAN3" s="305"/>
      <c r="VAO3" s="305"/>
      <c r="VAP3" s="305"/>
      <c r="VAQ3" s="305"/>
      <c r="VAR3" s="305"/>
      <c r="VAS3" s="305"/>
      <c r="VAT3" s="305"/>
      <c r="VAU3" s="305"/>
      <c r="VAV3" s="305"/>
      <c r="VAW3" s="305"/>
      <c r="VAX3" s="305"/>
      <c r="VAY3" s="305"/>
      <c r="VAZ3" s="305"/>
      <c r="VBA3" s="305"/>
      <c r="VBB3" s="305"/>
      <c r="VBC3" s="305"/>
      <c r="VBD3" s="305"/>
      <c r="VBE3" s="305"/>
      <c r="VBF3" s="305"/>
      <c r="VBG3" s="305"/>
      <c r="VBH3" s="305"/>
      <c r="VBI3" s="305"/>
      <c r="VBJ3" s="305"/>
      <c r="VBK3" s="305"/>
      <c r="VBL3" s="305"/>
      <c r="VBM3" s="305"/>
      <c r="VBN3" s="305"/>
      <c r="VBO3" s="305"/>
      <c r="VBP3" s="305"/>
      <c r="VBQ3" s="305"/>
      <c r="VBR3" s="305"/>
      <c r="VBS3" s="305"/>
      <c r="VBT3" s="305"/>
      <c r="VBU3" s="305"/>
      <c r="VBV3" s="305"/>
      <c r="VBW3" s="305"/>
      <c r="VBX3" s="305"/>
      <c r="VBY3" s="305"/>
      <c r="VBZ3" s="305"/>
      <c r="VCA3" s="305"/>
      <c r="VCB3" s="305"/>
      <c r="VCC3" s="305"/>
      <c r="VCD3" s="305"/>
      <c r="VCE3" s="305"/>
      <c r="VCF3" s="305"/>
      <c r="VCG3" s="305"/>
      <c r="VCH3" s="305"/>
      <c r="VCI3" s="305"/>
      <c r="VCJ3" s="305"/>
      <c r="VCK3" s="305"/>
      <c r="VCL3" s="305"/>
      <c r="VCM3" s="305"/>
      <c r="VCN3" s="305"/>
      <c r="VCO3" s="305"/>
      <c r="VCP3" s="305"/>
      <c r="VCQ3" s="305"/>
      <c r="VCR3" s="305"/>
      <c r="VCS3" s="305"/>
      <c r="VCT3" s="305"/>
      <c r="VCU3" s="305"/>
      <c r="VCV3" s="305"/>
      <c r="VCW3" s="305"/>
      <c r="VCX3" s="305"/>
      <c r="VCY3" s="305"/>
      <c r="VCZ3" s="305"/>
      <c r="VDA3" s="305"/>
      <c r="VDB3" s="305"/>
      <c r="VDC3" s="305"/>
      <c r="VDD3" s="305"/>
      <c r="VDE3" s="305"/>
      <c r="VDF3" s="305"/>
      <c r="VDG3" s="305"/>
      <c r="VDH3" s="305"/>
      <c r="VDI3" s="305"/>
      <c r="VDJ3" s="305"/>
      <c r="VDK3" s="305"/>
      <c r="VDL3" s="305"/>
      <c r="VDM3" s="305"/>
      <c r="VDN3" s="305"/>
      <c r="VDO3" s="305"/>
      <c r="VDP3" s="305"/>
      <c r="VDQ3" s="305"/>
      <c r="VDR3" s="305"/>
      <c r="VDS3" s="305"/>
      <c r="VDT3" s="305"/>
      <c r="VDU3" s="305"/>
      <c r="VDV3" s="305"/>
      <c r="VDW3" s="305"/>
      <c r="VDX3" s="305"/>
      <c r="VDY3" s="305"/>
      <c r="VDZ3" s="305"/>
      <c r="VEA3" s="305"/>
      <c r="VEB3" s="305"/>
      <c r="VEC3" s="305"/>
      <c r="VED3" s="305"/>
      <c r="VEE3" s="305"/>
      <c r="VEF3" s="305"/>
      <c r="VEG3" s="305"/>
      <c r="VEH3" s="305"/>
      <c r="VEI3" s="305"/>
      <c r="VEJ3" s="305"/>
      <c r="VEK3" s="305"/>
      <c r="VEL3" s="305"/>
      <c r="VEM3" s="305"/>
      <c r="VEN3" s="305"/>
      <c r="VEO3" s="305"/>
      <c r="VEP3" s="305"/>
      <c r="VEQ3" s="305"/>
      <c r="VER3" s="305"/>
      <c r="VES3" s="305"/>
      <c r="VET3" s="305"/>
      <c r="VEU3" s="305"/>
      <c r="VEV3" s="305"/>
      <c r="VEW3" s="305"/>
      <c r="VEX3" s="305"/>
      <c r="VEY3" s="305"/>
      <c r="VEZ3" s="305"/>
      <c r="VFA3" s="305"/>
      <c r="VFB3" s="305"/>
      <c r="VFC3" s="305"/>
      <c r="VFD3" s="305"/>
      <c r="VFE3" s="305"/>
      <c r="VFF3" s="305"/>
      <c r="VFG3" s="305"/>
      <c r="VFH3" s="305"/>
      <c r="VFI3" s="305"/>
      <c r="VFJ3" s="305"/>
      <c r="VFK3" s="305"/>
      <c r="VFL3" s="305"/>
      <c r="VFM3" s="305"/>
      <c r="VFN3" s="305"/>
      <c r="VFO3" s="305"/>
      <c r="VFP3" s="305"/>
      <c r="VFQ3" s="305"/>
      <c r="VFR3" s="305"/>
      <c r="VFS3" s="305"/>
      <c r="VFT3" s="305"/>
      <c r="VFU3" s="305"/>
      <c r="VFV3" s="305"/>
      <c r="VFW3" s="305"/>
      <c r="VFX3" s="305"/>
      <c r="VFY3" s="305"/>
      <c r="VFZ3" s="305"/>
      <c r="VGA3" s="305"/>
      <c r="VGB3" s="305"/>
      <c r="VGC3" s="305"/>
      <c r="VGD3" s="305"/>
      <c r="VGE3" s="305"/>
      <c r="VGF3" s="305"/>
      <c r="VGG3" s="305"/>
      <c r="VGH3" s="305"/>
      <c r="VGI3" s="305"/>
      <c r="VGJ3" s="305"/>
      <c r="VGK3" s="305"/>
      <c r="VGL3" s="305"/>
      <c r="VGM3" s="305"/>
      <c r="VGN3" s="305"/>
      <c r="VGO3" s="305"/>
      <c r="VGP3" s="305"/>
      <c r="VGQ3" s="305"/>
      <c r="VGR3" s="305"/>
      <c r="VGS3" s="305"/>
      <c r="VGT3" s="305"/>
      <c r="VGU3" s="305"/>
      <c r="VGV3" s="305"/>
      <c r="VGW3" s="305"/>
      <c r="VGX3" s="305"/>
      <c r="VGY3" s="305"/>
      <c r="VGZ3" s="305"/>
      <c r="VHA3" s="305"/>
      <c r="VHB3" s="305"/>
      <c r="VHC3" s="305"/>
      <c r="VHD3" s="305"/>
      <c r="VHE3" s="305"/>
      <c r="VHF3" s="305"/>
      <c r="VHG3" s="305"/>
      <c r="VHH3" s="305"/>
      <c r="VHI3" s="305"/>
      <c r="VHJ3" s="305"/>
      <c r="VHK3" s="305"/>
      <c r="VHL3" s="305"/>
      <c r="VHM3" s="305"/>
      <c r="VHN3" s="305"/>
      <c r="VHO3" s="305"/>
      <c r="VHP3" s="305"/>
      <c r="VHQ3" s="305"/>
      <c r="VHR3" s="305"/>
      <c r="VHS3" s="305"/>
      <c r="VHT3" s="305"/>
      <c r="VHU3" s="305"/>
      <c r="VHV3" s="305"/>
      <c r="VHW3" s="305"/>
      <c r="VHX3" s="305"/>
      <c r="VHY3" s="305"/>
      <c r="VHZ3" s="305"/>
      <c r="VIA3" s="305"/>
      <c r="VIB3" s="305"/>
      <c r="VIC3" s="305"/>
      <c r="VID3" s="305"/>
      <c r="VIE3" s="305"/>
      <c r="VIF3" s="305"/>
      <c r="VIG3" s="305"/>
      <c r="VIH3" s="305"/>
      <c r="VII3" s="305"/>
      <c r="VIJ3" s="305"/>
      <c r="VIK3" s="305"/>
      <c r="VIL3" s="305"/>
      <c r="VIM3" s="305"/>
      <c r="VIN3" s="305"/>
      <c r="VIO3" s="305"/>
      <c r="VIP3" s="305"/>
      <c r="VIQ3" s="305"/>
      <c r="VIR3" s="305"/>
      <c r="VIS3" s="305"/>
      <c r="VIT3" s="305"/>
      <c r="VIU3" s="305"/>
      <c r="VIV3" s="305"/>
      <c r="VIW3" s="305"/>
      <c r="VIX3" s="305"/>
      <c r="VIY3" s="305"/>
      <c r="VIZ3" s="305"/>
      <c r="VJA3" s="305"/>
      <c r="VJB3" s="305"/>
      <c r="VJC3" s="305"/>
      <c r="VJD3" s="305"/>
      <c r="VJE3" s="305"/>
      <c r="VJF3" s="305"/>
      <c r="VJG3" s="305"/>
      <c r="VJH3" s="305"/>
      <c r="VJI3" s="305"/>
      <c r="VJJ3" s="305"/>
      <c r="VJK3" s="305"/>
      <c r="VJL3" s="305"/>
      <c r="VJM3" s="305"/>
      <c r="VJN3" s="305"/>
      <c r="VJO3" s="305"/>
      <c r="VJP3" s="305"/>
      <c r="VJQ3" s="305"/>
      <c r="VJR3" s="305"/>
      <c r="VJS3" s="305"/>
      <c r="VJT3" s="305"/>
      <c r="VJU3" s="305"/>
      <c r="VJV3" s="305"/>
      <c r="VJW3" s="305"/>
      <c r="VJX3" s="305"/>
      <c r="VJY3" s="305"/>
      <c r="VJZ3" s="305"/>
      <c r="VKA3" s="305"/>
      <c r="VKB3" s="305"/>
      <c r="VKC3" s="305"/>
      <c r="VKD3" s="305"/>
      <c r="VKE3" s="305"/>
      <c r="VKF3" s="305"/>
      <c r="VKG3" s="305"/>
      <c r="VKH3" s="305"/>
      <c r="VKI3" s="305"/>
      <c r="VKJ3" s="305"/>
      <c r="VKK3" s="305"/>
      <c r="VKL3" s="305"/>
      <c r="VKM3" s="305"/>
      <c r="VKN3" s="305"/>
      <c r="VKO3" s="305"/>
      <c r="VKP3" s="305"/>
      <c r="VKQ3" s="305"/>
      <c r="VKR3" s="305"/>
      <c r="VKS3" s="305"/>
      <c r="VKT3" s="305"/>
      <c r="VKU3" s="305"/>
      <c r="VKV3" s="305"/>
      <c r="VKW3" s="305"/>
      <c r="VKX3" s="305"/>
      <c r="VKY3" s="305"/>
      <c r="VKZ3" s="305"/>
      <c r="VLA3" s="305"/>
      <c r="VLB3" s="305"/>
      <c r="VLC3" s="305"/>
      <c r="VLD3" s="305"/>
      <c r="VLE3" s="305"/>
      <c r="VLF3" s="305"/>
      <c r="VLG3" s="305"/>
      <c r="VLH3" s="305"/>
      <c r="VLI3" s="305"/>
      <c r="VLJ3" s="305"/>
      <c r="VLK3" s="305"/>
      <c r="VLL3" s="305"/>
      <c r="VLM3" s="305"/>
      <c r="VLN3" s="305"/>
      <c r="VLO3" s="305"/>
      <c r="VLP3" s="305"/>
      <c r="VLQ3" s="305"/>
      <c r="VLR3" s="305"/>
      <c r="VLS3" s="305"/>
      <c r="VLT3" s="305"/>
      <c r="VLU3" s="305"/>
      <c r="VLV3" s="305"/>
      <c r="VLW3" s="305"/>
      <c r="VLX3" s="305"/>
      <c r="VLY3" s="305"/>
      <c r="VLZ3" s="305"/>
      <c r="VMA3" s="305"/>
      <c r="VMB3" s="305"/>
      <c r="VMC3" s="305"/>
      <c r="VMD3" s="305"/>
      <c r="VME3" s="305"/>
      <c r="VMF3" s="305"/>
      <c r="VMG3" s="305"/>
      <c r="VMH3" s="305"/>
      <c r="VMI3" s="305"/>
      <c r="VMJ3" s="305"/>
      <c r="VMK3" s="305"/>
      <c r="VML3" s="305"/>
      <c r="VMM3" s="305"/>
      <c r="VMN3" s="305"/>
      <c r="VMO3" s="305"/>
      <c r="VMP3" s="305"/>
      <c r="VMQ3" s="305"/>
      <c r="VMR3" s="305"/>
      <c r="VMS3" s="305"/>
      <c r="VMT3" s="305"/>
      <c r="VMU3" s="305"/>
      <c r="VMV3" s="305"/>
      <c r="VMW3" s="305"/>
      <c r="VMX3" s="305"/>
      <c r="VMY3" s="305"/>
      <c r="VMZ3" s="305"/>
      <c r="VNA3" s="305"/>
      <c r="VNB3" s="305"/>
      <c r="VNC3" s="305"/>
      <c r="VND3" s="305"/>
      <c r="VNE3" s="305"/>
      <c r="VNF3" s="305"/>
      <c r="VNG3" s="305"/>
      <c r="VNH3" s="305"/>
      <c r="VNI3" s="305"/>
      <c r="VNJ3" s="305"/>
      <c r="VNK3" s="305"/>
      <c r="VNL3" s="305"/>
      <c r="VNM3" s="305"/>
      <c r="VNN3" s="305"/>
      <c r="VNO3" s="305"/>
      <c r="VNP3" s="305"/>
      <c r="VNQ3" s="305"/>
      <c r="VNR3" s="305"/>
      <c r="VNS3" s="305"/>
      <c r="VNT3" s="305"/>
      <c r="VNU3" s="305"/>
      <c r="VNV3" s="305"/>
      <c r="VNW3" s="305"/>
      <c r="VNX3" s="305"/>
      <c r="VNY3" s="305"/>
      <c r="VNZ3" s="305"/>
      <c r="VOA3" s="305"/>
      <c r="VOB3" s="305"/>
      <c r="VOC3" s="305"/>
      <c r="VOD3" s="305"/>
      <c r="VOE3" s="305"/>
      <c r="VOF3" s="305"/>
      <c r="VOG3" s="305"/>
      <c r="VOH3" s="305"/>
      <c r="VOI3" s="305"/>
      <c r="VOJ3" s="305"/>
      <c r="VOK3" s="305"/>
      <c r="VOL3" s="305"/>
      <c r="VOM3" s="305"/>
      <c r="VON3" s="305"/>
      <c r="VOO3" s="305"/>
      <c r="VOP3" s="305"/>
      <c r="VOQ3" s="305"/>
      <c r="VOR3" s="305"/>
      <c r="VOS3" s="305"/>
      <c r="VOT3" s="305"/>
      <c r="VOU3" s="305"/>
      <c r="VOV3" s="305"/>
      <c r="VOW3" s="305"/>
      <c r="VOX3" s="305"/>
      <c r="VOY3" s="305"/>
      <c r="VOZ3" s="305"/>
      <c r="VPA3" s="305"/>
      <c r="VPB3" s="305"/>
      <c r="VPC3" s="305"/>
      <c r="VPD3" s="305"/>
      <c r="VPE3" s="305"/>
      <c r="VPF3" s="305"/>
      <c r="VPG3" s="305"/>
      <c r="VPH3" s="305"/>
      <c r="VPI3" s="305"/>
      <c r="VPJ3" s="305"/>
      <c r="VPK3" s="305"/>
      <c r="VPL3" s="305"/>
      <c r="VPM3" s="305"/>
      <c r="VPN3" s="305"/>
      <c r="VPO3" s="305"/>
      <c r="VPP3" s="305"/>
      <c r="VPQ3" s="305"/>
      <c r="VPR3" s="305"/>
      <c r="VPS3" s="305"/>
      <c r="VPT3" s="305"/>
      <c r="VPU3" s="305"/>
      <c r="VPV3" s="305"/>
      <c r="VPW3" s="305"/>
      <c r="VPX3" s="305"/>
      <c r="VPY3" s="305"/>
      <c r="VPZ3" s="305"/>
      <c r="VQA3" s="305"/>
      <c r="VQB3" s="305"/>
      <c r="VQC3" s="305"/>
      <c r="VQD3" s="305"/>
      <c r="VQE3" s="305"/>
      <c r="VQF3" s="305"/>
      <c r="VQG3" s="305"/>
      <c r="VQH3" s="305"/>
      <c r="VQI3" s="305"/>
      <c r="VQJ3" s="305"/>
      <c r="VQK3" s="305"/>
      <c r="VQL3" s="305"/>
      <c r="VQM3" s="305"/>
      <c r="VQN3" s="305"/>
      <c r="VQO3" s="305"/>
      <c r="VQP3" s="305"/>
      <c r="VQQ3" s="305"/>
      <c r="VQR3" s="305"/>
      <c r="VQS3" s="305"/>
      <c r="VQT3" s="305"/>
      <c r="VQU3" s="305"/>
      <c r="VQV3" s="305"/>
      <c r="VQW3" s="305"/>
      <c r="VQX3" s="305"/>
      <c r="VQY3" s="305"/>
      <c r="VQZ3" s="305"/>
      <c r="VRA3" s="305"/>
      <c r="VRB3" s="305"/>
      <c r="VRC3" s="305"/>
      <c r="VRD3" s="305"/>
      <c r="VRE3" s="305"/>
      <c r="VRF3" s="305"/>
      <c r="VRG3" s="305"/>
      <c r="VRH3" s="305"/>
      <c r="VRI3" s="305"/>
      <c r="VRJ3" s="305"/>
      <c r="VRK3" s="305"/>
      <c r="VRL3" s="305"/>
      <c r="VRM3" s="305"/>
      <c r="VRN3" s="305"/>
      <c r="VRO3" s="305"/>
      <c r="VRP3" s="305"/>
      <c r="VRQ3" s="305"/>
      <c r="VRR3" s="305"/>
      <c r="VRS3" s="305"/>
      <c r="VRT3" s="305"/>
      <c r="VRU3" s="305"/>
      <c r="VRV3" s="305"/>
      <c r="VRW3" s="305"/>
      <c r="VRX3" s="305"/>
      <c r="VRY3" s="305"/>
      <c r="VRZ3" s="305"/>
      <c r="VSA3" s="305"/>
      <c r="VSB3" s="305"/>
      <c r="VSC3" s="305"/>
      <c r="VSD3" s="305"/>
      <c r="VSE3" s="305"/>
      <c r="VSF3" s="305"/>
      <c r="VSG3" s="305"/>
      <c r="VSH3" s="305"/>
      <c r="VSI3" s="305"/>
      <c r="VSJ3" s="305"/>
      <c r="VSK3" s="305"/>
      <c r="VSL3" s="305"/>
      <c r="VSM3" s="305"/>
      <c r="VSN3" s="305"/>
      <c r="VSO3" s="305"/>
      <c r="VSP3" s="305"/>
      <c r="VSQ3" s="305"/>
      <c r="VSR3" s="305"/>
      <c r="VSS3" s="305"/>
      <c r="VST3" s="305"/>
      <c r="VSU3" s="305"/>
      <c r="VSV3" s="305"/>
      <c r="VSW3" s="305"/>
      <c r="VSX3" s="305"/>
      <c r="VSY3" s="305"/>
      <c r="VSZ3" s="305"/>
      <c r="VTA3" s="305"/>
      <c r="VTB3" s="305"/>
      <c r="VTC3" s="305"/>
      <c r="VTD3" s="305"/>
      <c r="VTE3" s="305"/>
      <c r="VTF3" s="305"/>
      <c r="VTG3" s="305"/>
      <c r="VTH3" s="305"/>
      <c r="VTI3" s="305"/>
      <c r="VTJ3" s="305"/>
      <c r="VTK3" s="305"/>
      <c r="VTL3" s="305"/>
      <c r="VTM3" s="305"/>
      <c r="VTN3" s="305"/>
      <c r="VTO3" s="305"/>
      <c r="VTP3" s="305"/>
      <c r="VTQ3" s="305"/>
      <c r="VTR3" s="305"/>
      <c r="VTS3" s="305"/>
      <c r="VTT3" s="305"/>
      <c r="VTU3" s="305"/>
      <c r="VTV3" s="305"/>
      <c r="VTW3" s="305"/>
      <c r="VTX3" s="305"/>
      <c r="VTY3" s="305"/>
      <c r="VTZ3" s="305"/>
      <c r="VUA3" s="305"/>
      <c r="VUB3" s="305"/>
      <c r="VUC3" s="305"/>
      <c r="VUD3" s="305"/>
      <c r="VUE3" s="305"/>
      <c r="VUF3" s="305"/>
      <c r="VUG3" s="305"/>
      <c r="VUH3" s="305"/>
      <c r="VUI3" s="305"/>
      <c r="VUJ3" s="305"/>
      <c r="VUK3" s="305"/>
      <c r="VUL3" s="305"/>
      <c r="VUM3" s="305"/>
      <c r="VUN3" s="305"/>
      <c r="VUO3" s="305"/>
      <c r="VUP3" s="305"/>
      <c r="VUQ3" s="305"/>
      <c r="VUR3" s="305"/>
      <c r="VUS3" s="305"/>
      <c r="VUT3" s="305"/>
      <c r="VUU3" s="305"/>
      <c r="VUV3" s="305"/>
      <c r="VUW3" s="305"/>
      <c r="VUX3" s="305"/>
      <c r="VUY3" s="305"/>
      <c r="VUZ3" s="305"/>
      <c r="VVA3" s="305"/>
      <c r="VVB3" s="305"/>
      <c r="VVC3" s="305"/>
      <c r="VVD3" s="305"/>
      <c r="VVE3" s="305"/>
      <c r="VVF3" s="305"/>
      <c r="VVG3" s="305"/>
      <c r="VVH3" s="305"/>
      <c r="VVI3" s="305"/>
      <c r="VVJ3" s="305"/>
      <c r="VVK3" s="305"/>
      <c r="VVL3" s="305"/>
      <c r="VVM3" s="305"/>
      <c r="VVN3" s="305"/>
      <c r="VVO3" s="305"/>
      <c r="VVP3" s="305"/>
      <c r="VVQ3" s="305"/>
      <c r="VVR3" s="305"/>
      <c r="VVS3" s="305"/>
      <c r="VVT3" s="305"/>
      <c r="VVU3" s="305"/>
      <c r="VVV3" s="305"/>
      <c r="VVW3" s="305"/>
      <c r="VVX3" s="305"/>
      <c r="VVY3" s="305"/>
      <c r="VVZ3" s="305"/>
      <c r="VWA3" s="305"/>
      <c r="VWB3" s="305"/>
      <c r="VWC3" s="305"/>
      <c r="VWD3" s="305"/>
      <c r="VWE3" s="305"/>
      <c r="VWF3" s="305"/>
      <c r="VWG3" s="305"/>
      <c r="VWH3" s="305"/>
      <c r="VWI3" s="305"/>
      <c r="VWJ3" s="305"/>
      <c r="VWK3" s="305"/>
      <c r="VWL3" s="305"/>
      <c r="VWM3" s="305"/>
      <c r="VWN3" s="305"/>
      <c r="VWO3" s="305"/>
      <c r="VWP3" s="305"/>
      <c r="VWQ3" s="305"/>
      <c r="VWR3" s="305"/>
      <c r="VWS3" s="305"/>
      <c r="VWT3" s="305"/>
      <c r="VWU3" s="305"/>
      <c r="VWV3" s="305"/>
      <c r="VWW3" s="305"/>
      <c r="VWX3" s="305"/>
      <c r="VWY3" s="305"/>
      <c r="VWZ3" s="305"/>
      <c r="VXA3" s="305"/>
      <c r="VXB3" s="305"/>
      <c r="VXC3" s="305"/>
      <c r="VXD3" s="305"/>
      <c r="VXE3" s="305"/>
      <c r="VXF3" s="305"/>
      <c r="VXG3" s="305"/>
      <c r="VXH3" s="305"/>
      <c r="VXI3" s="305"/>
      <c r="VXJ3" s="305"/>
      <c r="VXK3" s="305"/>
      <c r="VXL3" s="305"/>
      <c r="VXM3" s="305"/>
      <c r="VXN3" s="305"/>
      <c r="VXO3" s="305"/>
      <c r="VXP3" s="305"/>
      <c r="VXQ3" s="305"/>
      <c r="VXR3" s="305"/>
      <c r="VXS3" s="305"/>
      <c r="VXT3" s="305"/>
      <c r="VXU3" s="305"/>
      <c r="VXV3" s="305"/>
      <c r="VXW3" s="305"/>
      <c r="VXX3" s="305"/>
      <c r="VXY3" s="305"/>
      <c r="VXZ3" s="305"/>
      <c r="VYA3" s="305"/>
      <c r="VYB3" s="305"/>
      <c r="VYC3" s="305"/>
      <c r="VYD3" s="305"/>
      <c r="VYE3" s="305"/>
      <c r="VYF3" s="305"/>
      <c r="VYG3" s="305"/>
      <c r="VYH3" s="305"/>
      <c r="VYI3" s="305"/>
      <c r="VYJ3" s="305"/>
      <c r="VYK3" s="305"/>
      <c r="VYL3" s="305"/>
      <c r="VYM3" s="305"/>
      <c r="VYN3" s="305"/>
      <c r="VYO3" s="305"/>
      <c r="VYP3" s="305"/>
      <c r="VYQ3" s="305"/>
      <c r="VYR3" s="305"/>
      <c r="VYS3" s="305"/>
      <c r="VYT3" s="305"/>
      <c r="VYU3" s="305"/>
      <c r="VYV3" s="305"/>
      <c r="VYW3" s="305"/>
      <c r="VYX3" s="305"/>
      <c r="VYY3" s="305"/>
      <c r="VYZ3" s="305"/>
      <c r="VZA3" s="305"/>
      <c r="VZB3" s="305"/>
      <c r="VZC3" s="305"/>
      <c r="VZD3" s="305"/>
      <c r="VZE3" s="305"/>
      <c r="VZF3" s="305"/>
      <c r="VZG3" s="305"/>
      <c r="VZH3" s="305"/>
      <c r="VZI3" s="305"/>
      <c r="VZJ3" s="305"/>
      <c r="VZK3" s="305"/>
      <c r="VZL3" s="305"/>
      <c r="VZM3" s="305"/>
      <c r="VZN3" s="305"/>
      <c r="VZO3" s="305"/>
      <c r="VZP3" s="305"/>
      <c r="VZQ3" s="305"/>
      <c r="VZR3" s="305"/>
      <c r="VZS3" s="305"/>
      <c r="VZT3" s="305"/>
      <c r="VZU3" s="305"/>
      <c r="VZV3" s="305"/>
      <c r="VZW3" s="305"/>
      <c r="VZX3" s="305"/>
      <c r="VZY3" s="305"/>
      <c r="VZZ3" s="305"/>
      <c r="WAA3" s="305"/>
      <c r="WAB3" s="305"/>
      <c r="WAC3" s="305"/>
      <c r="WAD3" s="305"/>
      <c r="WAE3" s="305"/>
      <c r="WAF3" s="305"/>
      <c r="WAG3" s="305"/>
      <c r="WAH3" s="305"/>
      <c r="WAI3" s="305"/>
      <c r="WAJ3" s="305"/>
      <c r="WAK3" s="305"/>
      <c r="WAL3" s="305"/>
      <c r="WAM3" s="305"/>
      <c r="WAN3" s="305"/>
      <c r="WAO3" s="305"/>
      <c r="WAP3" s="305"/>
      <c r="WAQ3" s="305"/>
      <c r="WAR3" s="305"/>
      <c r="WAS3" s="305"/>
      <c r="WAT3" s="305"/>
      <c r="WAU3" s="305"/>
      <c r="WAV3" s="305"/>
      <c r="WAW3" s="305"/>
      <c r="WAX3" s="305"/>
      <c r="WAY3" s="305"/>
      <c r="WAZ3" s="305"/>
      <c r="WBA3" s="305"/>
      <c r="WBB3" s="305"/>
      <c r="WBC3" s="305"/>
      <c r="WBD3" s="305"/>
      <c r="WBE3" s="305"/>
      <c r="WBF3" s="305"/>
      <c r="WBG3" s="305"/>
      <c r="WBH3" s="305"/>
      <c r="WBI3" s="305"/>
      <c r="WBJ3" s="305"/>
      <c r="WBK3" s="305"/>
      <c r="WBL3" s="305"/>
      <c r="WBM3" s="305"/>
      <c r="WBN3" s="305"/>
      <c r="WBO3" s="305"/>
      <c r="WBP3" s="305"/>
      <c r="WBQ3" s="305"/>
      <c r="WBR3" s="305"/>
      <c r="WBS3" s="305"/>
      <c r="WBT3" s="305"/>
      <c r="WBU3" s="305"/>
      <c r="WBV3" s="305"/>
      <c r="WBW3" s="305"/>
      <c r="WBX3" s="305"/>
      <c r="WBY3" s="305"/>
      <c r="WBZ3" s="305"/>
      <c r="WCA3" s="305"/>
      <c r="WCB3" s="305"/>
      <c r="WCC3" s="305"/>
      <c r="WCD3" s="305"/>
      <c r="WCE3" s="305"/>
      <c r="WCF3" s="305"/>
      <c r="WCG3" s="305"/>
      <c r="WCH3" s="305"/>
      <c r="WCI3" s="305"/>
      <c r="WCJ3" s="305"/>
      <c r="WCK3" s="305"/>
      <c r="WCL3" s="305"/>
      <c r="WCM3" s="305"/>
      <c r="WCN3" s="305"/>
      <c r="WCO3" s="305"/>
      <c r="WCP3" s="305"/>
      <c r="WCQ3" s="305"/>
      <c r="WCR3" s="305"/>
      <c r="WCS3" s="305"/>
      <c r="WCT3" s="305"/>
      <c r="WCU3" s="305"/>
      <c r="WCV3" s="305"/>
      <c r="WCW3" s="305"/>
      <c r="WCX3" s="305"/>
      <c r="WCY3" s="305"/>
      <c r="WCZ3" s="305"/>
      <c r="WDA3" s="305"/>
      <c r="WDB3" s="305"/>
      <c r="WDC3" s="305"/>
      <c r="WDD3" s="305"/>
      <c r="WDE3" s="305"/>
      <c r="WDF3" s="305"/>
      <c r="WDG3" s="305"/>
      <c r="WDH3" s="305"/>
      <c r="WDI3" s="305"/>
      <c r="WDJ3" s="305"/>
      <c r="WDK3" s="305"/>
      <c r="WDL3" s="305"/>
      <c r="WDM3" s="305"/>
      <c r="WDN3" s="305"/>
      <c r="WDO3" s="305"/>
      <c r="WDP3" s="305"/>
      <c r="WDQ3" s="305"/>
      <c r="WDR3" s="305"/>
      <c r="WDS3" s="305"/>
      <c r="WDT3" s="305"/>
      <c r="WDU3" s="305"/>
      <c r="WDV3" s="305"/>
      <c r="WDW3" s="305"/>
      <c r="WDX3" s="305"/>
      <c r="WDY3" s="305"/>
      <c r="WDZ3" s="305"/>
      <c r="WEA3" s="305"/>
      <c r="WEB3" s="305"/>
      <c r="WEC3" s="305"/>
      <c r="WED3" s="305"/>
      <c r="WEE3" s="305"/>
      <c r="WEF3" s="305"/>
      <c r="WEG3" s="305"/>
      <c r="WEH3" s="305"/>
      <c r="WEI3" s="305"/>
      <c r="WEJ3" s="305"/>
      <c r="WEK3" s="305"/>
      <c r="WEL3" s="305"/>
      <c r="WEM3" s="305"/>
      <c r="WEN3" s="305"/>
      <c r="WEO3" s="305"/>
      <c r="WEP3" s="305"/>
      <c r="WEQ3" s="305"/>
      <c r="WER3" s="305"/>
      <c r="WES3" s="305"/>
      <c r="WET3" s="305"/>
      <c r="WEU3" s="305"/>
      <c r="WEV3" s="305"/>
      <c r="WEW3" s="305"/>
      <c r="WEX3" s="305"/>
      <c r="WEY3" s="305"/>
      <c r="WEZ3" s="305"/>
      <c r="WFA3" s="305"/>
      <c r="WFB3" s="305"/>
      <c r="WFC3" s="305"/>
      <c r="WFD3" s="305"/>
      <c r="WFE3" s="305"/>
      <c r="WFF3" s="305"/>
      <c r="WFG3" s="305"/>
      <c r="WFH3" s="305"/>
      <c r="WFI3" s="305"/>
      <c r="WFJ3" s="305"/>
      <c r="WFK3" s="305"/>
      <c r="WFL3" s="305"/>
      <c r="WFM3" s="305"/>
      <c r="WFN3" s="305"/>
      <c r="WFO3" s="305"/>
      <c r="WFP3" s="305"/>
      <c r="WFQ3" s="305"/>
      <c r="WFR3" s="305"/>
      <c r="WFS3" s="305"/>
      <c r="WFT3" s="305"/>
      <c r="WFU3" s="305"/>
      <c r="WFV3" s="305"/>
      <c r="WFW3" s="305"/>
      <c r="WFX3" s="305"/>
      <c r="WFY3" s="305"/>
      <c r="WFZ3" s="305"/>
      <c r="WGA3" s="305"/>
      <c r="WGB3" s="305"/>
      <c r="WGC3" s="305"/>
      <c r="WGD3" s="305"/>
      <c r="WGE3" s="305"/>
      <c r="WGF3" s="305"/>
      <c r="WGG3" s="305"/>
      <c r="WGH3" s="305"/>
      <c r="WGI3" s="305"/>
      <c r="WGJ3" s="305"/>
      <c r="WGK3" s="305"/>
      <c r="WGL3" s="305"/>
      <c r="WGM3" s="305"/>
      <c r="WGN3" s="305"/>
      <c r="WGO3" s="305"/>
      <c r="WGP3" s="305"/>
      <c r="WGQ3" s="305"/>
      <c r="WGR3" s="305"/>
      <c r="WGS3" s="305"/>
      <c r="WGT3" s="305"/>
      <c r="WGU3" s="305"/>
      <c r="WGV3" s="305"/>
      <c r="WGW3" s="305"/>
      <c r="WGX3" s="305"/>
      <c r="WGY3" s="305"/>
      <c r="WGZ3" s="305"/>
      <c r="WHA3" s="305"/>
      <c r="WHB3" s="305"/>
      <c r="WHC3" s="305"/>
      <c r="WHD3" s="305"/>
      <c r="WHE3" s="305"/>
      <c r="WHF3" s="305"/>
      <c r="WHG3" s="305"/>
      <c r="WHH3" s="305"/>
      <c r="WHI3" s="305"/>
      <c r="WHJ3" s="305"/>
      <c r="WHK3" s="305"/>
      <c r="WHL3" s="305"/>
      <c r="WHM3" s="305"/>
      <c r="WHN3" s="305"/>
      <c r="WHO3" s="305"/>
      <c r="WHP3" s="305"/>
      <c r="WHQ3" s="305"/>
      <c r="WHR3" s="305"/>
      <c r="WHS3" s="305"/>
      <c r="WHT3" s="305"/>
      <c r="WHU3" s="305"/>
      <c r="WHV3" s="305"/>
      <c r="WHW3" s="305"/>
      <c r="WHX3" s="305"/>
      <c r="WHY3" s="305"/>
      <c r="WHZ3" s="305"/>
      <c r="WIA3" s="305"/>
      <c r="WIB3" s="305"/>
      <c r="WIC3" s="305"/>
      <c r="WID3" s="305"/>
      <c r="WIE3" s="305"/>
      <c r="WIF3" s="305"/>
      <c r="WIG3" s="305"/>
      <c r="WIH3" s="305"/>
      <c r="WII3" s="305"/>
      <c r="WIJ3" s="305"/>
      <c r="WIK3" s="305"/>
      <c r="WIL3" s="305"/>
      <c r="WIM3" s="305"/>
      <c r="WIN3" s="305"/>
      <c r="WIO3" s="305"/>
      <c r="WIP3" s="305"/>
      <c r="WIQ3" s="305"/>
      <c r="WIR3" s="305"/>
      <c r="WIS3" s="305"/>
      <c r="WIT3" s="305"/>
      <c r="WIU3" s="305"/>
      <c r="WIV3" s="305"/>
      <c r="WIW3" s="305"/>
      <c r="WIX3" s="305"/>
      <c r="WIY3" s="305"/>
      <c r="WIZ3" s="305"/>
      <c r="WJA3" s="305"/>
      <c r="WJB3" s="305"/>
      <c r="WJC3" s="305"/>
      <c r="WJD3" s="305"/>
      <c r="WJE3" s="305"/>
      <c r="WJF3" s="305"/>
      <c r="WJG3" s="305"/>
      <c r="WJH3" s="305"/>
      <c r="WJI3" s="305"/>
      <c r="WJJ3" s="305"/>
      <c r="WJK3" s="305"/>
      <c r="WJL3" s="305"/>
      <c r="WJM3" s="305"/>
      <c r="WJN3" s="305"/>
      <c r="WJO3" s="305"/>
      <c r="WJP3" s="305"/>
      <c r="WJQ3" s="305"/>
      <c r="WJR3" s="305"/>
      <c r="WJS3" s="305"/>
      <c r="WJT3" s="305"/>
      <c r="WJU3" s="305"/>
      <c r="WJV3" s="305"/>
      <c r="WJW3" s="305"/>
      <c r="WJX3" s="305"/>
      <c r="WJY3" s="305"/>
      <c r="WJZ3" s="305"/>
      <c r="WKA3" s="305"/>
      <c r="WKB3" s="305"/>
      <c r="WKC3" s="305"/>
      <c r="WKD3" s="305"/>
      <c r="WKE3" s="305"/>
      <c r="WKF3" s="305"/>
      <c r="WKG3" s="305"/>
      <c r="WKH3" s="305"/>
      <c r="WKI3" s="305"/>
      <c r="WKJ3" s="305"/>
      <c r="WKK3" s="305"/>
      <c r="WKL3" s="305"/>
      <c r="WKM3" s="305"/>
      <c r="WKN3" s="305"/>
      <c r="WKO3" s="305"/>
      <c r="WKP3" s="305"/>
      <c r="WKQ3" s="305"/>
      <c r="WKR3" s="305"/>
      <c r="WKS3" s="305"/>
      <c r="WKT3" s="305"/>
      <c r="WKU3" s="305"/>
      <c r="WKV3" s="305"/>
      <c r="WKW3" s="305"/>
      <c r="WKX3" s="305"/>
      <c r="WKY3" s="305"/>
      <c r="WKZ3" s="305"/>
      <c r="WLA3" s="305"/>
      <c r="WLB3" s="305"/>
      <c r="WLC3" s="305"/>
      <c r="WLD3" s="305"/>
      <c r="WLE3" s="305"/>
      <c r="WLF3" s="305"/>
      <c r="WLG3" s="305"/>
      <c r="WLH3" s="305"/>
      <c r="WLI3" s="305"/>
      <c r="WLJ3" s="305"/>
      <c r="WLK3" s="305"/>
      <c r="WLL3" s="305"/>
      <c r="WLM3" s="305"/>
      <c r="WLN3" s="305"/>
      <c r="WLO3" s="305"/>
      <c r="WLP3" s="305"/>
      <c r="WLQ3" s="305"/>
      <c r="WLR3" s="305"/>
      <c r="WLS3" s="305"/>
      <c r="WLT3" s="305"/>
      <c r="WLU3" s="305"/>
      <c r="WLV3" s="305"/>
      <c r="WLW3" s="305"/>
      <c r="WLX3" s="305"/>
      <c r="WLY3" s="305"/>
      <c r="WLZ3" s="305"/>
      <c r="WMA3" s="305"/>
      <c r="WMB3" s="305"/>
      <c r="WMC3" s="305"/>
      <c r="WMD3" s="305"/>
      <c r="WME3" s="305"/>
      <c r="WMF3" s="305"/>
      <c r="WMG3" s="305"/>
      <c r="WMH3" s="305"/>
      <c r="WMI3" s="305"/>
      <c r="WMJ3" s="305"/>
      <c r="WMK3" s="305"/>
      <c r="WML3" s="305"/>
      <c r="WMM3" s="305"/>
      <c r="WMN3" s="305"/>
      <c r="WMO3" s="305"/>
      <c r="WMP3" s="305"/>
      <c r="WMQ3" s="305"/>
      <c r="WMR3" s="305"/>
      <c r="WMS3" s="305"/>
      <c r="WMT3" s="305"/>
      <c r="WMU3" s="305"/>
      <c r="WMV3" s="305"/>
      <c r="WMW3" s="305"/>
      <c r="WMX3" s="305"/>
      <c r="WMY3" s="305"/>
      <c r="WMZ3" s="305"/>
      <c r="WNA3" s="305"/>
      <c r="WNB3" s="305"/>
      <c r="WNC3" s="305"/>
      <c r="WND3" s="305"/>
      <c r="WNE3" s="305"/>
      <c r="WNF3" s="305"/>
      <c r="WNG3" s="305"/>
      <c r="WNH3" s="305"/>
      <c r="WNI3" s="305"/>
      <c r="WNJ3" s="305"/>
      <c r="WNK3" s="305"/>
      <c r="WNL3" s="305"/>
      <c r="WNM3" s="305"/>
      <c r="WNN3" s="305"/>
      <c r="WNO3" s="305"/>
      <c r="WNP3" s="305"/>
      <c r="WNQ3" s="305"/>
      <c r="WNR3" s="305"/>
      <c r="WNS3" s="305"/>
      <c r="WNT3" s="305"/>
      <c r="WNU3" s="305"/>
      <c r="WNV3" s="305"/>
      <c r="WNW3" s="305"/>
      <c r="WNX3" s="305"/>
      <c r="WNY3" s="305"/>
      <c r="WNZ3" s="305"/>
      <c r="WOA3" s="305"/>
      <c r="WOB3" s="305"/>
      <c r="WOC3" s="305"/>
      <c r="WOD3" s="305"/>
      <c r="WOE3" s="305"/>
      <c r="WOF3" s="305"/>
      <c r="WOG3" s="305"/>
      <c r="WOH3" s="305"/>
      <c r="WOI3" s="305"/>
      <c r="WOJ3" s="305"/>
      <c r="WOK3" s="305"/>
      <c r="WOL3" s="305"/>
      <c r="WOM3" s="305"/>
      <c r="WON3" s="305"/>
      <c r="WOO3" s="305"/>
      <c r="WOP3" s="305"/>
      <c r="WOQ3" s="305"/>
      <c r="WOR3" s="305"/>
      <c r="WOS3" s="305"/>
      <c r="WOT3" s="305"/>
      <c r="WOU3" s="305"/>
      <c r="WOV3" s="305"/>
      <c r="WOW3" s="305"/>
      <c r="WOX3" s="305"/>
      <c r="WOY3" s="305"/>
      <c r="WOZ3" s="305"/>
      <c r="WPA3" s="305"/>
      <c r="WPB3" s="305"/>
      <c r="WPC3" s="305"/>
      <c r="WPD3" s="305"/>
      <c r="WPE3" s="305"/>
      <c r="WPF3" s="305"/>
      <c r="WPG3" s="305"/>
      <c r="WPH3" s="305"/>
      <c r="WPI3" s="305"/>
      <c r="WPJ3" s="305"/>
      <c r="WPK3" s="305"/>
      <c r="WPL3" s="305"/>
      <c r="WPM3" s="305"/>
      <c r="WPN3" s="305"/>
      <c r="WPO3" s="305"/>
      <c r="WPP3" s="305"/>
      <c r="WPQ3" s="305"/>
      <c r="WPR3" s="305"/>
      <c r="WPS3" s="305"/>
      <c r="WPT3" s="305"/>
      <c r="WPU3" s="305"/>
      <c r="WPV3" s="305"/>
      <c r="WPW3" s="305"/>
      <c r="WPX3" s="305"/>
      <c r="WPY3" s="305"/>
      <c r="WPZ3" s="305"/>
      <c r="WQA3" s="305"/>
      <c r="WQB3" s="305"/>
      <c r="WQC3" s="305"/>
      <c r="WQD3" s="305"/>
      <c r="WQE3" s="305"/>
      <c r="WQF3" s="305"/>
      <c r="WQG3" s="305"/>
      <c r="WQH3" s="305"/>
      <c r="WQI3" s="305"/>
      <c r="WQJ3" s="305"/>
      <c r="WQK3" s="305"/>
      <c r="WQL3" s="305"/>
      <c r="WQM3" s="305"/>
      <c r="WQN3" s="305"/>
      <c r="WQO3" s="305"/>
      <c r="WQP3" s="305"/>
      <c r="WQQ3" s="305"/>
      <c r="WQR3" s="305"/>
      <c r="WQS3" s="305"/>
      <c r="WQT3" s="305"/>
      <c r="WQU3" s="305"/>
      <c r="WQV3" s="305"/>
      <c r="WQW3" s="305"/>
      <c r="WQX3" s="305"/>
      <c r="WQY3" s="305"/>
      <c r="WQZ3" s="305"/>
      <c r="WRA3" s="305"/>
      <c r="WRB3" s="305"/>
      <c r="WRC3" s="305"/>
      <c r="WRD3" s="305"/>
      <c r="WRE3" s="305"/>
      <c r="WRF3" s="305"/>
      <c r="WRG3" s="305"/>
      <c r="WRH3" s="305"/>
      <c r="WRI3" s="305"/>
      <c r="WRJ3" s="305"/>
      <c r="WRK3" s="305"/>
      <c r="WRL3" s="305"/>
      <c r="WRM3" s="305"/>
      <c r="WRN3" s="305"/>
      <c r="WRO3" s="305"/>
      <c r="WRP3" s="305"/>
      <c r="WRQ3" s="305"/>
      <c r="WRR3" s="305"/>
      <c r="WRS3" s="305"/>
      <c r="WRT3" s="305"/>
      <c r="WRU3" s="305"/>
      <c r="WRV3" s="305"/>
      <c r="WRW3" s="305"/>
      <c r="WRX3" s="305"/>
      <c r="WRY3" s="305"/>
      <c r="WRZ3" s="305"/>
      <c r="WSA3" s="305"/>
      <c r="WSB3" s="305"/>
      <c r="WSC3" s="305"/>
      <c r="WSD3" s="305"/>
      <c r="WSE3" s="305"/>
      <c r="WSF3" s="305"/>
      <c r="WSG3" s="305"/>
      <c r="WSH3" s="305"/>
      <c r="WSI3" s="305"/>
      <c r="WSJ3" s="305"/>
      <c r="WSK3" s="305"/>
      <c r="WSL3" s="305"/>
      <c r="WSM3" s="305"/>
      <c r="WSN3" s="305"/>
      <c r="WSO3" s="305"/>
      <c r="WSP3" s="305"/>
      <c r="WSQ3" s="305"/>
      <c r="WSR3" s="305"/>
      <c r="WSS3" s="305"/>
      <c r="WST3" s="305"/>
      <c r="WSU3" s="305"/>
      <c r="WSV3" s="305"/>
      <c r="WSW3" s="305"/>
      <c r="WSX3" s="305"/>
      <c r="WSY3" s="305"/>
      <c r="WSZ3" s="305"/>
      <c r="WTA3" s="305"/>
      <c r="WTB3" s="305"/>
      <c r="WTC3" s="305"/>
      <c r="WTD3" s="305"/>
      <c r="WTE3" s="305"/>
      <c r="WTF3" s="305"/>
      <c r="WTG3" s="305"/>
      <c r="WTH3" s="305"/>
      <c r="WTI3" s="305"/>
      <c r="WTJ3" s="305"/>
      <c r="WTK3" s="305"/>
      <c r="WTL3" s="305"/>
      <c r="WTM3" s="305"/>
      <c r="WTN3" s="305"/>
      <c r="WTO3" s="305"/>
      <c r="WTP3" s="305"/>
      <c r="WTQ3" s="305"/>
      <c r="WTR3" s="305"/>
      <c r="WTS3" s="305"/>
      <c r="WTT3" s="305"/>
      <c r="WTU3" s="305"/>
      <c r="WTV3" s="305"/>
      <c r="WTW3" s="305"/>
      <c r="WTX3" s="305"/>
      <c r="WTY3" s="305"/>
      <c r="WTZ3" s="305"/>
      <c r="WUA3" s="305"/>
      <c r="WUB3" s="305"/>
      <c r="WUC3" s="305"/>
      <c r="WUD3" s="305"/>
      <c r="WUE3" s="305"/>
      <c r="WUF3" s="305"/>
      <c r="WUG3" s="305"/>
      <c r="WUH3" s="305"/>
      <c r="WUI3" s="305"/>
      <c r="WUJ3" s="305"/>
      <c r="WUK3" s="305"/>
      <c r="WUL3" s="305"/>
      <c r="WUM3" s="305"/>
      <c r="WUN3" s="305"/>
      <c r="WUO3" s="305"/>
      <c r="WUP3" s="305"/>
      <c r="WUQ3" s="305"/>
      <c r="WUR3" s="305"/>
      <c r="WUS3" s="305"/>
      <c r="WUT3" s="305"/>
      <c r="WUU3" s="305"/>
      <c r="WUV3" s="305"/>
      <c r="WUW3" s="305"/>
      <c r="WUX3" s="305"/>
      <c r="WUY3" s="305"/>
      <c r="WUZ3" s="305"/>
      <c r="WVA3" s="305"/>
      <c r="WVB3" s="305"/>
      <c r="WVC3" s="305"/>
      <c r="WVD3" s="305"/>
      <c r="WVE3" s="305"/>
      <c r="WVF3" s="305"/>
      <c r="WVG3" s="305"/>
      <c r="WVH3" s="305"/>
      <c r="WVI3" s="305"/>
      <c r="WVJ3" s="305"/>
      <c r="WVK3" s="305"/>
      <c r="WVL3" s="305"/>
      <c r="WVM3" s="305"/>
      <c r="WVN3" s="305"/>
      <c r="WVO3" s="305"/>
      <c r="WVP3" s="305"/>
      <c r="WVQ3" s="305"/>
      <c r="WVR3" s="305"/>
      <c r="WVS3" s="305"/>
      <c r="WVT3" s="305"/>
      <c r="WVU3" s="305"/>
      <c r="WVV3" s="305"/>
      <c r="WVW3" s="305"/>
      <c r="WVX3" s="305"/>
      <c r="WVY3" s="305"/>
      <c r="WVZ3" s="305"/>
      <c r="WWA3" s="305"/>
      <c r="WWB3" s="305"/>
      <c r="WWC3" s="305"/>
      <c r="WWD3" s="305"/>
      <c r="WWE3" s="305"/>
      <c r="WWF3" s="305"/>
      <c r="WWG3" s="305"/>
      <c r="WWH3" s="305"/>
      <c r="WWI3" s="305"/>
      <c r="WWJ3" s="305"/>
      <c r="WWK3" s="305"/>
      <c r="WWL3" s="305"/>
      <c r="WWM3" s="305"/>
      <c r="WWN3" s="305"/>
      <c r="WWO3" s="305"/>
      <c r="WWP3" s="305"/>
      <c r="WWQ3" s="305"/>
      <c r="WWR3" s="305"/>
      <c r="WWS3" s="305"/>
      <c r="WWT3" s="305"/>
      <c r="WWU3" s="305"/>
      <c r="WWV3" s="305"/>
      <c r="WWW3" s="305"/>
      <c r="WWX3" s="305"/>
      <c r="WWY3" s="305"/>
      <c r="WWZ3" s="305"/>
      <c r="WXA3" s="305"/>
      <c r="WXB3" s="305"/>
      <c r="WXC3" s="305"/>
      <c r="WXD3" s="305"/>
      <c r="WXE3" s="305"/>
      <c r="WXF3" s="305"/>
      <c r="WXG3" s="305"/>
      <c r="WXH3" s="305"/>
      <c r="WXI3" s="305"/>
      <c r="WXJ3" s="305"/>
      <c r="WXK3" s="305"/>
      <c r="WXL3" s="305"/>
      <c r="WXM3" s="305"/>
      <c r="WXN3" s="305"/>
      <c r="WXO3" s="305"/>
      <c r="WXP3" s="305"/>
      <c r="WXQ3" s="305"/>
      <c r="WXR3" s="305"/>
      <c r="WXS3" s="305"/>
      <c r="WXT3" s="305"/>
      <c r="WXU3" s="305"/>
      <c r="WXV3" s="305"/>
      <c r="WXW3" s="305"/>
      <c r="WXX3" s="305"/>
      <c r="WXY3" s="305"/>
      <c r="WXZ3" s="305"/>
      <c r="WYA3" s="305"/>
      <c r="WYB3" s="305"/>
      <c r="WYC3" s="305"/>
      <c r="WYD3" s="305"/>
      <c r="WYE3" s="305"/>
      <c r="WYF3" s="305"/>
      <c r="WYG3" s="305"/>
      <c r="WYH3" s="305"/>
      <c r="WYI3" s="305"/>
      <c r="WYJ3" s="305"/>
      <c r="WYK3" s="305"/>
      <c r="WYL3" s="305"/>
      <c r="WYM3" s="305"/>
      <c r="WYN3" s="305"/>
      <c r="WYO3" s="305"/>
      <c r="WYP3" s="305"/>
      <c r="WYQ3" s="305"/>
      <c r="WYR3" s="305"/>
      <c r="WYS3" s="305"/>
      <c r="WYT3" s="305"/>
      <c r="WYU3" s="305"/>
      <c r="WYV3" s="305"/>
      <c r="WYW3" s="305"/>
      <c r="WYX3" s="305"/>
      <c r="WYY3" s="305"/>
      <c r="WYZ3" s="305"/>
      <c r="WZA3" s="305"/>
      <c r="WZB3" s="305"/>
      <c r="WZC3" s="305"/>
      <c r="WZD3" s="305"/>
      <c r="WZE3" s="305"/>
      <c r="WZF3" s="305"/>
      <c r="WZG3" s="305"/>
      <c r="WZH3" s="305"/>
      <c r="WZI3" s="305"/>
      <c r="WZJ3" s="305"/>
      <c r="WZK3" s="305"/>
      <c r="WZL3" s="305"/>
      <c r="WZM3" s="305"/>
      <c r="WZN3" s="305"/>
      <c r="WZO3" s="305"/>
      <c r="WZP3" s="305"/>
      <c r="WZQ3" s="305"/>
      <c r="WZR3" s="305"/>
      <c r="WZS3" s="305"/>
      <c r="WZT3" s="305"/>
      <c r="WZU3" s="305"/>
      <c r="WZV3" s="305"/>
      <c r="WZW3" s="305"/>
      <c r="WZX3" s="305"/>
      <c r="WZY3" s="305"/>
      <c r="WZZ3" s="305"/>
      <c r="XAA3" s="305"/>
      <c r="XAB3" s="305"/>
      <c r="XAC3" s="305"/>
      <c r="XAD3" s="305"/>
      <c r="XAE3" s="305"/>
      <c r="XAF3" s="305"/>
      <c r="XAG3" s="305"/>
      <c r="XAH3" s="305"/>
      <c r="XAI3" s="305"/>
      <c r="XAJ3" s="305"/>
      <c r="XAK3" s="305"/>
      <c r="XAL3" s="305"/>
      <c r="XAM3" s="305"/>
      <c r="XAN3" s="305"/>
      <c r="XAO3" s="305"/>
      <c r="XAP3" s="305"/>
      <c r="XAQ3" s="305"/>
      <c r="XAR3" s="305"/>
      <c r="XAS3" s="305"/>
      <c r="XAT3" s="305"/>
      <c r="XAU3" s="305"/>
      <c r="XAV3" s="305"/>
      <c r="XAW3" s="305"/>
      <c r="XAX3" s="305"/>
      <c r="XAY3" s="305"/>
      <c r="XAZ3" s="305"/>
      <c r="XBA3" s="305"/>
      <c r="XBB3" s="305"/>
      <c r="XBC3" s="305"/>
      <c r="XBD3" s="305"/>
      <c r="XBE3" s="305"/>
      <c r="XBF3" s="305"/>
      <c r="XBG3" s="305"/>
      <c r="XBH3" s="305"/>
      <c r="XBI3" s="305"/>
      <c r="XBJ3" s="305"/>
      <c r="XBK3" s="305"/>
      <c r="XBL3" s="305"/>
      <c r="XBM3" s="305"/>
      <c r="XBN3" s="305"/>
      <c r="XBO3" s="305"/>
      <c r="XBP3" s="305"/>
      <c r="XBQ3" s="305"/>
      <c r="XBR3" s="305"/>
      <c r="XBS3" s="305"/>
      <c r="XBT3" s="305"/>
      <c r="XBU3" s="305"/>
      <c r="XBV3" s="305"/>
      <c r="XBW3" s="305"/>
      <c r="XBX3" s="305"/>
      <c r="XBY3" s="305"/>
      <c r="XBZ3" s="305"/>
      <c r="XCA3" s="305"/>
      <c r="XCB3" s="305"/>
      <c r="XCC3" s="305"/>
      <c r="XCD3" s="305"/>
      <c r="XCE3" s="305"/>
      <c r="XCF3" s="305"/>
      <c r="XCG3" s="305"/>
      <c r="XCH3" s="305"/>
      <c r="XCI3" s="305"/>
      <c r="XCJ3" s="305"/>
      <c r="XCK3" s="305"/>
      <c r="XCL3" s="305"/>
      <c r="XCM3" s="305"/>
      <c r="XCN3" s="305"/>
      <c r="XCO3" s="305"/>
      <c r="XCP3" s="305"/>
      <c r="XCQ3" s="305"/>
      <c r="XCR3" s="305"/>
      <c r="XCS3" s="305"/>
      <c r="XCT3" s="305"/>
      <c r="XCU3" s="305"/>
      <c r="XCV3" s="305"/>
      <c r="XCW3" s="305"/>
      <c r="XCX3" s="305"/>
      <c r="XCY3" s="305"/>
      <c r="XCZ3" s="305"/>
      <c r="XDA3" s="305"/>
      <c r="XDB3" s="305"/>
      <c r="XDC3" s="305"/>
      <c r="XDD3" s="305"/>
      <c r="XDE3" s="305"/>
      <c r="XDF3" s="305"/>
      <c r="XDG3" s="305"/>
      <c r="XDH3" s="305"/>
      <c r="XDI3" s="305"/>
      <c r="XDJ3" s="305"/>
      <c r="XDK3" s="305"/>
      <c r="XDL3" s="305"/>
      <c r="XDM3" s="305"/>
      <c r="XDN3" s="305"/>
      <c r="XDO3" s="305"/>
      <c r="XDP3" s="305"/>
      <c r="XDQ3" s="305"/>
      <c r="XDR3" s="305"/>
      <c r="XDS3" s="305"/>
      <c r="XDT3" s="305"/>
      <c r="XDU3" s="305"/>
      <c r="XDV3" s="305"/>
      <c r="XDW3" s="305"/>
      <c r="XDX3" s="305"/>
      <c r="XDY3" s="305"/>
      <c r="XDZ3" s="305"/>
      <c r="XEA3" s="305"/>
      <c r="XEB3" s="305"/>
      <c r="XEC3" s="305"/>
      <c r="XED3" s="305"/>
      <c r="XEE3" s="305"/>
      <c r="XEF3" s="305"/>
      <c r="XEG3" s="305"/>
      <c r="XEH3" s="305"/>
      <c r="XEI3" s="305"/>
      <c r="XEJ3" s="305"/>
      <c r="XEK3" s="305"/>
      <c r="XEL3" s="305"/>
      <c r="XEM3" s="305"/>
      <c r="XEN3" s="305"/>
      <c r="XEO3" s="305"/>
      <c r="XEP3" s="305"/>
      <c r="XEQ3" s="305"/>
      <c r="XER3" s="305"/>
      <c r="XES3" s="305"/>
      <c r="XET3" s="305"/>
      <c r="XEU3" s="305"/>
      <c r="XEV3" s="305"/>
      <c r="XEW3" s="305"/>
      <c r="XEX3" s="305"/>
      <c r="XEY3" s="305"/>
      <c r="XEZ3" s="305"/>
      <c r="XFA3" s="305"/>
      <c r="XFB3" s="305"/>
      <c r="XFC3" s="305"/>
      <c r="XFD3" s="305"/>
    </row>
    <row r="4" spans="2:16384" s="116" customFormat="1" x14ac:dyDescent="0.25">
      <c r="B4" s="219"/>
      <c r="C4" s="219"/>
      <c r="D4" s="219"/>
      <c r="E4" s="219"/>
      <c r="F4" s="219"/>
      <c r="G4" s="219"/>
      <c r="H4" s="219"/>
      <c r="I4" s="219"/>
    </row>
    <row r="5" spans="2:16384" ht="20.25" customHeight="1" x14ac:dyDescent="0.3">
      <c r="B5" s="117"/>
      <c r="C5" s="98">
        <v>2009</v>
      </c>
      <c r="D5" s="98">
        <v>2010</v>
      </c>
      <c r="E5" s="98">
        <v>2011</v>
      </c>
      <c r="F5" s="98">
        <v>2012</v>
      </c>
      <c r="G5" s="98">
        <v>2013</v>
      </c>
      <c r="H5" s="98">
        <v>2014</v>
      </c>
      <c r="I5" s="98">
        <v>2015</v>
      </c>
      <c r="J5" s="98">
        <v>2016</v>
      </c>
      <c r="K5" s="98">
        <v>2017</v>
      </c>
      <c r="L5" s="98">
        <v>2018</v>
      </c>
      <c r="M5" s="98">
        <v>2019</v>
      </c>
      <c r="N5" s="98">
        <v>2020</v>
      </c>
      <c r="O5" s="98">
        <v>2021</v>
      </c>
      <c r="P5" s="98">
        <v>2022</v>
      </c>
      <c r="Q5" s="98">
        <v>2023</v>
      </c>
      <c r="R5" s="98">
        <v>2024</v>
      </c>
    </row>
    <row r="6" spans="2:16384" ht="20.25" customHeight="1" x14ac:dyDescent="0.3">
      <c r="B6" s="100" t="s">
        <v>135</v>
      </c>
      <c r="C6" s="101">
        <v>29.218264925649017</v>
      </c>
      <c r="D6" s="101">
        <v>22.159194948007801</v>
      </c>
      <c r="E6" s="101">
        <v>19.450405</v>
      </c>
      <c r="F6" s="101">
        <v>18.279212144057102</v>
      </c>
      <c r="G6" s="101">
        <v>14.686869999999999</v>
      </c>
      <c r="H6" s="101">
        <v>13.454889579431917</v>
      </c>
      <c r="I6" s="101">
        <v>11.974166154671011</v>
      </c>
      <c r="J6" s="101">
        <v>11.056839999999999</v>
      </c>
      <c r="K6" s="101">
        <v>9.3766630000000006</v>
      </c>
      <c r="L6" s="101">
        <v>7.3767999999999994</v>
      </c>
      <c r="M6" s="101">
        <v>6.1839880000000003</v>
      </c>
      <c r="N6" s="101">
        <v>4.5313360000000005</v>
      </c>
      <c r="O6" s="101">
        <v>3.6533899999999999</v>
      </c>
      <c r="P6" s="101">
        <v>3.0563209999999996</v>
      </c>
      <c r="Q6" s="101">
        <v>2.8305720000000001</v>
      </c>
      <c r="R6" s="101">
        <v>2.2270099999999999</v>
      </c>
    </row>
    <row r="7" spans="2:16384" ht="20.25" customHeight="1" x14ac:dyDescent="0.3">
      <c r="B7" s="102" t="s">
        <v>136</v>
      </c>
      <c r="C7" s="103">
        <v>21.844096925649016</v>
      </c>
      <c r="D7" s="103">
        <v>15.654915948007801</v>
      </c>
      <c r="E7" s="103">
        <v>13.60812</v>
      </c>
      <c r="F7" s="103">
        <v>13.1184801440571</v>
      </c>
      <c r="G7" s="103">
        <v>10.02643</v>
      </c>
      <c r="H7" s="103">
        <v>9.1254315794319165</v>
      </c>
      <c r="I7" s="103">
        <v>7.8097111546710112</v>
      </c>
      <c r="J7" s="103">
        <v>7.4638179999999998</v>
      </c>
      <c r="K7" s="103">
        <v>6.6</v>
      </c>
      <c r="L7" s="103">
        <v>5.8</v>
      </c>
      <c r="M7" s="103">
        <v>5</v>
      </c>
      <c r="N7" s="103">
        <v>3.7628460000000001</v>
      </c>
      <c r="O7" s="103">
        <v>3.1282299999999998</v>
      </c>
      <c r="P7" s="103">
        <v>2.6634639999999998</v>
      </c>
      <c r="Q7" s="103">
        <v>2.4802819999999999</v>
      </c>
      <c r="R7" s="103">
        <v>1.9591259999999999</v>
      </c>
    </row>
    <row r="8" spans="2:16384" ht="20.25" customHeight="1" x14ac:dyDescent="0.3">
      <c r="B8" s="104" t="s">
        <v>137</v>
      </c>
      <c r="C8" s="105">
        <v>7.3741680000000001</v>
      </c>
      <c r="D8" s="105">
        <v>6.5042790000000004</v>
      </c>
      <c r="E8" s="105">
        <v>5.8422850000000004</v>
      </c>
      <c r="F8" s="105">
        <v>5.1607320000000003</v>
      </c>
      <c r="G8" s="105">
        <v>4.6604400000000004</v>
      </c>
      <c r="H8" s="105">
        <v>4.3294579999999998</v>
      </c>
      <c r="I8" s="105">
        <v>4.1644550000000002</v>
      </c>
      <c r="J8" s="105">
        <v>3.5930219999999999</v>
      </c>
      <c r="K8" s="105">
        <v>2.7766630000000001</v>
      </c>
      <c r="L8" s="105">
        <v>1.5768</v>
      </c>
      <c r="M8" s="105">
        <v>1.183988</v>
      </c>
      <c r="N8" s="105">
        <v>0.76849000000000001</v>
      </c>
      <c r="O8" s="105">
        <v>0.52515999999999996</v>
      </c>
      <c r="P8" s="105">
        <v>0.39285700000000001</v>
      </c>
      <c r="Q8" s="105">
        <v>0.35028999999999999</v>
      </c>
      <c r="R8" s="105">
        <v>0.26788400000000001</v>
      </c>
    </row>
    <row r="9" spans="2:16384" ht="20.25" customHeight="1" x14ac:dyDescent="0.3">
      <c r="B9" s="104" t="s">
        <v>138</v>
      </c>
      <c r="C9" s="107" t="s">
        <v>88</v>
      </c>
      <c r="D9" s="118">
        <v>-0.24159784968766118</v>
      </c>
      <c r="E9" s="118">
        <v>-0.12224225448458059</v>
      </c>
      <c r="F9" s="118">
        <v>-6.0214317179662746E-2</v>
      </c>
      <c r="G9" s="118">
        <v>-0.19652609290521517</v>
      </c>
      <c r="H9" s="118">
        <v>-8.3883116046378992E-2</v>
      </c>
      <c r="I9" s="118">
        <v>-0.11005095329986536</v>
      </c>
      <c r="J9" s="118">
        <v>-7.6608771151314814E-2</v>
      </c>
      <c r="K9" s="118">
        <v>-0.15195815440939719</v>
      </c>
      <c r="L9" s="118">
        <v>-0.21328088681442436</v>
      </c>
      <c r="M9" s="118">
        <v>-0.16169775512417295</v>
      </c>
      <c r="N9" s="118">
        <v>-0.2672469610225634</v>
      </c>
      <c r="O9" s="118">
        <v>-0.19374992276008673</v>
      </c>
      <c r="P9" s="118">
        <v>-0.16342876068528145</v>
      </c>
      <c r="Q9" s="118">
        <f>+Q6/P6-1</f>
        <v>-7.386298755922549E-2</v>
      </c>
      <c r="R9" s="118">
        <f>+R6/Q6-1</f>
        <v>-0.21322969350364529</v>
      </c>
    </row>
    <row r="10" spans="2:16384" ht="20.25" customHeight="1" x14ac:dyDescent="0.3">
      <c r="B10" s="100" t="s">
        <v>139</v>
      </c>
      <c r="C10" s="119">
        <v>28.785399999999996</v>
      </c>
      <c r="D10" s="119">
        <v>25.693800000000003</v>
      </c>
      <c r="E10" s="119">
        <v>23.362568972339034</v>
      </c>
      <c r="F10" s="119">
        <v>23.132285731067736</v>
      </c>
      <c r="G10" s="119">
        <v>16.416302336300834</v>
      </c>
      <c r="H10" s="119">
        <v>13.69792493357809</v>
      </c>
      <c r="I10" s="119">
        <v>12.997414462649122</v>
      </c>
      <c r="J10" s="119">
        <v>11.952589957641798</v>
      </c>
      <c r="K10" s="119">
        <v>9.956761502578324</v>
      </c>
      <c r="L10" s="119">
        <v>8.5808543794932604</v>
      </c>
      <c r="M10" s="119">
        <v>6.9753246158647286</v>
      </c>
      <c r="N10" s="119">
        <v>6.4645377868238025</v>
      </c>
      <c r="O10" s="119">
        <v>5.9114729734408407</v>
      </c>
      <c r="P10" s="119">
        <v>5.4305843579884705</v>
      </c>
      <c r="Q10" s="119">
        <v>4.8967740362494911</v>
      </c>
      <c r="R10" s="119">
        <f>+R11+R12</f>
        <v>3.8544713973424214</v>
      </c>
    </row>
    <row r="11" spans="2:16384" ht="20.25" customHeight="1" x14ac:dyDescent="0.3">
      <c r="B11" s="102" t="s">
        <v>136</v>
      </c>
      <c r="C11" s="120">
        <v>18.636469124727078</v>
      </c>
      <c r="D11" s="120">
        <v>16.594191522530551</v>
      </c>
      <c r="E11" s="120">
        <v>14.874893443062668</v>
      </c>
      <c r="F11" s="120">
        <v>15.309147269927186</v>
      </c>
      <c r="G11" s="120">
        <v>9.2708631781272199</v>
      </c>
      <c r="H11" s="120">
        <v>6.6204289581174454</v>
      </c>
      <c r="I11" s="120">
        <v>6.2671969511805905</v>
      </c>
      <c r="J11" s="120">
        <v>5.8584613771894389</v>
      </c>
      <c r="K11" s="120">
        <v>5.0608848725089999</v>
      </c>
      <c r="L11" s="120">
        <v>5.3</v>
      </c>
      <c r="M11" s="120">
        <v>4.3</v>
      </c>
      <c r="N11" s="120">
        <v>4.7070475184406897</v>
      </c>
      <c r="O11" s="120">
        <v>4.2395489506260002</v>
      </c>
      <c r="P11" s="120">
        <v>3.8230283348429999</v>
      </c>
      <c r="Q11" s="120">
        <v>3.5142458073771898</v>
      </c>
      <c r="R11" s="120">
        <v>2.7751195650327305</v>
      </c>
    </row>
    <row r="12" spans="2:16384" ht="20.25" customHeight="1" x14ac:dyDescent="0.3">
      <c r="B12" s="104" t="s">
        <v>137</v>
      </c>
      <c r="C12" s="121">
        <v>10.148930875272917</v>
      </c>
      <c r="D12" s="121">
        <v>9.0996084774694506</v>
      </c>
      <c r="E12" s="121">
        <v>8.4876755292763644</v>
      </c>
      <c r="F12" s="121">
        <v>7.823138461140549</v>
      </c>
      <c r="G12" s="121">
        <v>7.1454391581736134</v>
      </c>
      <c r="H12" s="121">
        <v>7.0774959754606446</v>
      </c>
      <c r="I12" s="121">
        <v>6.7302175114685312</v>
      </c>
      <c r="J12" s="121">
        <v>6.0941285804523604</v>
      </c>
      <c r="K12" s="121">
        <v>4.8958766300693251</v>
      </c>
      <c r="L12" s="121">
        <v>3.2808543794932614</v>
      </c>
      <c r="M12" s="121">
        <v>2.6753246158647284</v>
      </c>
      <c r="N12" s="121">
        <v>1.7574902683831128</v>
      </c>
      <c r="O12" s="121">
        <v>1.6719240228148402</v>
      </c>
      <c r="P12" s="121">
        <v>1.6075560231454706</v>
      </c>
      <c r="Q12" s="121">
        <v>1.3825282288723009</v>
      </c>
      <c r="R12" s="121">
        <v>1.0793518323096909</v>
      </c>
    </row>
    <row r="13" spans="2:16384" ht="20.25" customHeight="1" x14ac:dyDescent="0.3">
      <c r="B13" s="104" t="s">
        <v>138</v>
      </c>
      <c r="C13" s="107" t="s">
        <v>88</v>
      </c>
      <c r="D13" s="122">
        <v>-0.10740166890159575</v>
      </c>
      <c r="E13" s="118">
        <v>-9.073126698506917E-2</v>
      </c>
      <c r="F13" s="118">
        <v>-9.8569314677657838E-3</v>
      </c>
      <c r="G13" s="118">
        <v>-0.2903294327610273</v>
      </c>
      <c r="H13" s="118">
        <v>-0.16559011566884252</v>
      </c>
      <c r="I13" s="118">
        <v>-5.1139897051982519E-2</v>
      </c>
      <c r="J13" s="118">
        <v>-8.0387103758970846E-2</v>
      </c>
      <c r="K13" s="118">
        <v>-0.16697874369792598</v>
      </c>
      <c r="L13" s="118">
        <v>-0.13818821739666753</v>
      </c>
      <c r="M13" s="118">
        <v>-0.18710604942387399</v>
      </c>
      <c r="N13" s="118">
        <v>-7.3227678591357481E-2</v>
      </c>
      <c r="O13" s="118">
        <f t="shared" ref="O13:P13" si="0">+O10/N10-1</f>
        <v>-8.5553651571228184E-2</v>
      </c>
      <c r="P13" s="118">
        <f t="shared" si="0"/>
        <v>-8.1348357272868266E-2</v>
      </c>
      <c r="Q13" s="118">
        <f>+Q10/P10-1</f>
        <v>-9.8297031507067256E-2</v>
      </c>
      <c r="R13" s="118">
        <f>+R10/Q10-1</f>
        <v>-0.2128549594470126</v>
      </c>
    </row>
    <row r="14" spans="2:16384" ht="20.25" customHeight="1" x14ac:dyDescent="0.3">
      <c r="B14" s="100" t="s">
        <v>140</v>
      </c>
      <c r="C14" s="119">
        <v>17.626147744796</v>
      </c>
      <c r="D14" s="119">
        <v>19.8020105927076</v>
      </c>
      <c r="E14" s="119">
        <v>21.623524556480799</v>
      </c>
      <c r="F14" s="119">
        <v>23.752868569291202</v>
      </c>
      <c r="G14" s="123">
        <v>25.462954639352702</v>
      </c>
      <c r="H14" s="123">
        <v>28.001327620471002</v>
      </c>
      <c r="I14" s="123">
        <v>30.171918863718403</v>
      </c>
      <c r="J14" s="123">
        <v>32.056288212047996</v>
      </c>
      <c r="K14" s="123">
        <v>34.343647497605197</v>
      </c>
      <c r="L14" s="123">
        <v>36.014718708004004</v>
      </c>
      <c r="M14" s="123">
        <v>37.832149784087903</v>
      </c>
      <c r="N14" s="123">
        <v>36.495246081759397</v>
      </c>
      <c r="O14" s="123">
        <v>40.326625935924604</v>
      </c>
      <c r="P14" s="123">
        <v>44.810030571349103</v>
      </c>
      <c r="Q14" s="123">
        <f>+'Cuadro 4'!Z79/1000</f>
        <v>47.059272162280095</v>
      </c>
      <c r="R14" s="123">
        <f>+'Cuadro 4'!AA79/1000</f>
        <v>49.115934699999997</v>
      </c>
    </row>
    <row r="15" spans="2:16384" ht="20.25" customHeight="1" x14ac:dyDescent="0.3">
      <c r="B15" s="102" t="s">
        <v>141</v>
      </c>
      <c r="C15" s="124">
        <v>1.6331078359704938</v>
      </c>
      <c r="D15" s="124">
        <v>1.2975349083724936</v>
      </c>
      <c r="E15" s="124">
        <v>1.0804237260820195</v>
      </c>
      <c r="F15" s="124">
        <v>0.97387335191060731</v>
      </c>
      <c r="G15" s="124">
        <v>0.64471317523103266</v>
      </c>
      <c r="H15" s="124">
        <v>0.48918840989396206</v>
      </c>
      <c r="I15" s="124">
        <v>0.43077851698316921</v>
      </c>
      <c r="J15" s="124">
        <v>0.37286256844763305</v>
      </c>
      <c r="K15" s="124">
        <v>0.28991566790547263</v>
      </c>
      <c r="L15" s="124">
        <v>0.23825965292313192</v>
      </c>
      <c r="M15" s="124">
        <v>0.18437558150075126</v>
      </c>
      <c r="N15" s="124">
        <v>0.17713369495691189</v>
      </c>
      <c r="O15" s="124">
        <v>0.14737077897622078</v>
      </c>
      <c r="P15" s="232">
        <f>+P10/P14</f>
        <v>0.12119126652550666</v>
      </c>
      <c r="Q15" s="232">
        <f>+Q10/Q14</f>
        <v>0.10405545626297326</v>
      </c>
      <c r="R15" s="232">
        <f>+R10/R14</f>
        <v>7.8477003866169362E-2</v>
      </c>
    </row>
    <row r="17" spans="2:2" x14ac:dyDescent="0.3">
      <c r="B17" s="241" t="s">
        <v>222</v>
      </c>
    </row>
    <row r="18" spans="2:2" x14ac:dyDescent="0.3"/>
    <row r="19" spans="2:2" ht="14.4" x14ac:dyDescent="0.3">
      <c r="B19" s="184" t="s">
        <v>183</v>
      </c>
    </row>
  </sheetData>
  <mergeCells count="2048">
    <mergeCell ref="WWW3:WXD3"/>
    <mergeCell ref="WXE3:WXL3"/>
    <mergeCell ref="WXM3:WXT3"/>
    <mergeCell ref="WXU3:WYB3"/>
    <mergeCell ref="WYC3:WYJ3"/>
    <mergeCell ref="WYK3:WYR3"/>
    <mergeCell ref="WVA3:WVH3"/>
    <mergeCell ref="WVI3:WVP3"/>
    <mergeCell ref="WVQ3:WVX3"/>
    <mergeCell ref="WVY3:WWF3"/>
    <mergeCell ref="XEG3:XEN3"/>
    <mergeCell ref="XEO3:XEV3"/>
    <mergeCell ref="XEW3:XFD3"/>
    <mergeCell ref="XCK3:XCR3"/>
    <mergeCell ref="XCS3:XCZ3"/>
    <mergeCell ref="XDA3:XDH3"/>
    <mergeCell ref="XDI3:XDP3"/>
    <mergeCell ref="XDQ3:XDX3"/>
    <mergeCell ref="XDY3:XEF3"/>
    <mergeCell ref="XAO3:XAV3"/>
    <mergeCell ref="XAW3:XBD3"/>
    <mergeCell ref="XBE3:XBL3"/>
    <mergeCell ref="XBM3:XBT3"/>
    <mergeCell ref="XBU3:XCB3"/>
    <mergeCell ref="XCC3:XCJ3"/>
    <mergeCell ref="WYS3:WYZ3"/>
    <mergeCell ref="WZA3:WZH3"/>
    <mergeCell ref="WZI3:WZP3"/>
    <mergeCell ref="WZQ3:WZX3"/>
    <mergeCell ref="WZY3:XAF3"/>
    <mergeCell ref="XAG3:XAN3"/>
    <mergeCell ref="WWG3:WWN3"/>
    <mergeCell ref="WWO3:WWV3"/>
    <mergeCell ref="WTE3:WTL3"/>
    <mergeCell ref="WTM3:WTT3"/>
    <mergeCell ref="WTU3:WUB3"/>
    <mergeCell ref="WUC3:WUJ3"/>
    <mergeCell ref="WUK3:WUR3"/>
    <mergeCell ref="WUS3:WUZ3"/>
    <mergeCell ref="WRI3:WRP3"/>
    <mergeCell ref="WRQ3:WRX3"/>
    <mergeCell ref="WRY3:WSF3"/>
    <mergeCell ref="WSG3:WSN3"/>
    <mergeCell ref="WSO3:WSV3"/>
    <mergeCell ref="WSW3:WTD3"/>
    <mergeCell ref="WPM3:WPT3"/>
    <mergeCell ref="WPU3:WQB3"/>
    <mergeCell ref="WQC3:WQJ3"/>
    <mergeCell ref="WQK3:WQR3"/>
    <mergeCell ref="WQS3:WQZ3"/>
    <mergeCell ref="WRA3:WRH3"/>
    <mergeCell ref="WNQ3:WNX3"/>
    <mergeCell ref="WNY3:WOF3"/>
    <mergeCell ref="WOG3:WON3"/>
    <mergeCell ref="WOO3:WOV3"/>
    <mergeCell ref="WOW3:WPD3"/>
    <mergeCell ref="WPE3:WPL3"/>
    <mergeCell ref="WLU3:WMB3"/>
    <mergeCell ref="WMC3:WMJ3"/>
    <mergeCell ref="WMK3:WMR3"/>
    <mergeCell ref="WMS3:WMZ3"/>
    <mergeCell ref="WNA3:WNH3"/>
    <mergeCell ref="WNI3:WNP3"/>
    <mergeCell ref="WJY3:WKF3"/>
    <mergeCell ref="WKG3:WKN3"/>
    <mergeCell ref="WKO3:WKV3"/>
    <mergeCell ref="WKW3:WLD3"/>
    <mergeCell ref="WLE3:WLL3"/>
    <mergeCell ref="WLM3:WLT3"/>
    <mergeCell ref="WIC3:WIJ3"/>
    <mergeCell ref="WIK3:WIR3"/>
    <mergeCell ref="WIS3:WIZ3"/>
    <mergeCell ref="WJA3:WJH3"/>
    <mergeCell ref="WJI3:WJP3"/>
    <mergeCell ref="WJQ3:WJX3"/>
    <mergeCell ref="WGG3:WGN3"/>
    <mergeCell ref="WGO3:WGV3"/>
    <mergeCell ref="WGW3:WHD3"/>
    <mergeCell ref="WHE3:WHL3"/>
    <mergeCell ref="WHM3:WHT3"/>
    <mergeCell ref="WHU3:WIB3"/>
    <mergeCell ref="WEK3:WER3"/>
    <mergeCell ref="WES3:WEZ3"/>
    <mergeCell ref="WFA3:WFH3"/>
    <mergeCell ref="WFI3:WFP3"/>
    <mergeCell ref="WFQ3:WFX3"/>
    <mergeCell ref="WFY3:WGF3"/>
    <mergeCell ref="WCO3:WCV3"/>
    <mergeCell ref="WCW3:WDD3"/>
    <mergeCell ref="WDE3:WDL3"/>
    <mergeCell ref="WDM3:WDT3"/>
    <mergeCell ref="WDU3:WEB3"/>
    <mergeCell ref="WEC3:WEJ3"/>
    <mergeCell ref="WAS3:WAZ3"/>
    <mergeCell ref="WBA3:WBH3"/>
    <mergeCell ref="WBI3:WBP3"/>
    <mergeCell ref="WBQ3:WBX3"/>
    <mergeCell ref="WBY3:WCF3"/>
    <mergeCell ref="WCG3:WCN3"/>
    <mergeCell ref="VYW3:VZD3"/>
    <mergeCell ref="VZE3:VZL3"/>
    <mergeCell ref="VZM3:VZT3"/>
    <mergeCell ref="VZU3:WAB3"/>
    <mergeCell ref="WAC3:WAJ3"/>
    <mergeCell ref="WAK3:WAR3"/>
    <mergeCell ref="VXA3:VXH3"/>
    <mergeCell ref="VXI3:VXP3"/>
    <mergeCell ref="VXQ3:VXX3"/>
    <mergeCell ref="VXY3:VYF3"/>
    <mergeCell ref="VYG3:VYN3"/>
    <mergeCell ref="VYO3:VYV3"/>
    <mergeCell ref="VVE3:VVL3"/>
    <mergeCell ref="VVM3:VVT3"/>
    <mergeCell ref="VVU3:VWB3"/>
    <mergeCell ref="VWC3:VWJ3"/>
    <mergeCell ref="VWK3:VWR3"/>
    <mergeCell ref="VWS3:VWZ3"/>
    <mergeCell ref="VTI3:VTP3"/>
    <mergeCell ref="VTQ3:VTX3"/>
    <mergeCell ref="VTY3:VUF3"/>
    <mergeCell ref="VUG3:VUN3"/>
    <mergeCell ref="VUO3:VUV3"/>
    <mergeCell ref="VUW3:VVD3"/>
    <mergeCell ref="VRM3:VRT3"/>
    <mergeCell ref="VRU3:VSB3"/>
    <mergeCell ref="VSC3:VSJ3"/>
    <mergeCell ref="VSK3:VSR3"/>
    <mergeCell ref="VSS3:VSZ3"/>
    <mergeCell ref="VTA3:VTH3"/>
    <mergeCell ref="VPQ3:VPX3"/>
    <mergeCell ref="VPY3:VQF3"/>
    <mergeCell ref="VQG3:VQN3"/>
    <mergeCell ref="VQO3:VQV3"/>
    <mergeCell ref="VQW3:VRD3"/>
    <mergeCell ref="VRE3:VRL3"/>
    <mergeCell ref="VNU3:VOB3"/>
    <mergeCell ref="VOC3:VOJ3"/>
    <mergeCell ref="VOK3:VOR3"/>
    <mergeCell ref="VOS3:VOZ3"/>
    <mergeCell ref="VPA3:VPH3"/>
    <mergeCell ref="VPI3:VPP3"/>
    <mergeCell ref="VLY3:VMF3"/>
    <mergeCell ref="VMG3:VMN3"/>
    <mergeCell ref="VMO3:VMV3"/>
    <mergeCell ref="VMW3:VND3"/>
    <mergeCell ref="VNE3:VNL3"/>
    <mergeCell ref="VNM3:VNT3"/>
    <mergeCell ref="VKC3:VKJ3"/>
    <mergeCell ref="VKK3:VKR3"/>
    <mergeCell ref="VKS3:VKZ3"/>
    <mergeCell ref="VLA3:VLH3"/>
    <mergeCell ref="VLI3:VLP3"/>
    <mergeCell ref="VLQ3:VLX3"/>
    <mergeCell ref="VIG3:VIN3"/>
    <mergeCell ref="VIO3:VIV3"/>
    <mergeCell ref="VIW3:VJD3"/>
    <mergeCell ref="VJE3:VJL3"/>
    <mergeCell ref="VJM3:VJT3"/>
    <mergeCell ref="VJU3:VKB3"/>
    <mergeCell ref="VGK3:VGR3"/>
    <mergeCell ref="VGS3:VGZ3"/>
    <mergeCell ref="VHA3:VHH3"/>
    <mergeCell ref="VHI3:VHP3"/>
    <mergeCell ref="VHQ3:VHX3"/>
    <mergeCell ref="VHY3:VIF3"/>
    <mergeCell ref="VEO3:VEV3"/>
    <mergeCell ref="VEW3:VFD3"/>
    <mergeCell ref="VFE3:VFL3"/>
    <mergeCell ref="VFM3:VFT3"/>
    <mergeCell ref="VFU3:VGB3"/>
    <mergeCell ref="VGC3:VGJ3"/>
    <mergeCell ref="VCS3:VCZ3"/>
    <mergeCell ref="VDA3:VDH3"/>
    <mergeCell ref="VDI3:VDP3"/>
    <mergeCell ref="VDQ3:VDX3"/>
    <mergeCell ref="VDY3:VEF3"/>
    <mergeCell ref="VEG3:VEN3"/>
    <mergeCell ref="VAW3:VBD3"/>
    <mergeCell ref="VBE3:VBL3"/>
    <mergeCell ref="VBM3:VBT3"/>
    <mergeCell ref="VBU3:VCB3"/>
    <mergeCell ref="VCC3:VCJ3"/>
    <mergeCell ref="VCK3:VCR3"/>
    <mergeCell ref="UZA3:UZH3"/>
    <mergeCell ref="UZI3:UZP3"/>
    <mergeCell ref="UZQ3:UZX3"/>
    <mergeCell ref="UZY3:VAF3"/>
    <mergeCell ref="VAG3:VAN3"/>
    <mergeCell ref="VAO3:VAV3"/>
    <mergeCell ref="UXE3:UXL3"/>
    <mergeCell ref="UXM3:UXT3"/>
    <mergeCell ref="UXU3:UYB3"/>
    <mergeCell ref="UYC3:UYJ3"/>
    <mergeCell ref="UYK3:UYR3"/>
    <mergeCell ref="UYS3:UYZ3"/>
    <mergeCell ref="UVI3:UVP3"/>
    <mergeCell ref="UVQ3:UVX3"/>
    <mergeCell ref="UVY3:UWF3"/>
    <mergeCell ref="UWG3:UWN3"/>
    <mergeCell ref="UWO3:UWV3"/>
    <mergeCell ref="UWW3:UXD3"/>
    <mergeCell ref="UTM3:UTT3"/>
    <mergeCell ref="UTU3:UUB3"/>
    <mergeCell ref="UUC3:UUJ3"/>
    <mergeCell ref="UUK3:UUR3"/>
    <mergeCell ref="UUS3:UUZ3"/>
    <mergeCell ref="UVA3:UVH3"/>
    <mergeCell ref="URQ3:URX3"/>
    <mergeCell ref="URY3:USF3"/>
    <mergeCell ref="USG3:USN3"/>
    <mergeCell ref="USO3:USV3"/>
    <mergeCell ref="USW3:UTD3"/>
    <mergeCell ref="UTE3:UTL3"/>
    <mergeCell ref="UPU3:UQB3"/>
    <mergeCell ref="UQC3:UQJ3"/>
    <mergeCell ref="UQK3:UQR3"/>
    <mergeCell ref="UQS3:UQZ3"/>
    <mergeCell ref="URA3:URH3"/>
    <mergeCell ref="URI3:URP3"/>
    <mergeCell ref="UNY3:UOF3"/>
    <mergeCell ref="UOG3:UON3"/>
    <mergeCell ref="UOO3:UOV3"/>
    <mergeCell ref="UOW3:UPD3"/>
    <mergeCell ref="UPE3:UPL3"/>
    <mergeCell ref="UPM3:UPT3"/>
    <mergeCell ref="UMC3:UMJ3"/>
    <mergeCell ref="UMK3:UMR3"/>
    <mergeCell ref="UMS3:UMZ3"/>
    <mergeCell ref="UNA3:UNH3"/>
    <mergeCell ref="UNI3:UNP3"/>
    <mergeCell ref="UNQ3:UNX3"/>
    <mergeCell ref="UKG3:UKN3"/>
    <mergeCell ref="UKO3:UKV3"/>
    <mergeCell ref="UKW3:ULD3"/>
    <mergeCell ref="ULE3:ULL3"/>
    <mergeCell ref="ULM3:ULT3"/>
    <mergeCell ref="ULU3:UMB3"/>
    <mergeCell ref="UIK3:UIR3"/>
    <mergeCell ref="UIS3:UIZ3"/>
    <mergeCell ref="UJA3:UJH3"/>
    <mergeCell ref="UJI3:UJP3"/>
    <mergeCell ref="UJQ3:UJX3"/>
    <mergeCell ref="UJY3:UKF3"/>
    <mergeCell ref="UGO3:UGV3"/>
    <mergeCell ref="UGW3:UHD3"/>
    <mergeCell ref="UHE3:UHL3"/>
    <mergeCell ref="UHM3:UHT3"/>
    <mergeCell ref="UHU3:UIB3"/>
    <mergeCell ref="UIC3:UIJ3"/>
    <mergeCell ref="UES3:UEZ3"/>
    <mergeCell ref="UFA3:UFH3"/>
    <mergeCell ref="UFI3:UFP3"/>
    <mergeCell ref="UFQ3:UFX3"/>
    <mergeCell ref="UFY3:UGF3"/>
    <mergeCell ref="UGG3:UGN3"/>
    <mergeCell ref="UCW3:UDD3"/>
    <mergeCell ref="UDE3:UDL3"/>
    <mergeCell ref="UDM3:UDT3"/>
    <mergeCell ref="UDU3:UEB3"/>
    <mergeCell ref="UEC3:UEJ3"/>
    <mergeCell ref="UEK3:UER3"/>
    <mergeCell ref="UBA3:UBH3"/>
    <mergeCell ref="UBI3:UBP3"/>
    <mergeCell ref="UBQ3:UBX3"/>
    <mergeCell ref="UBY3:UCF3"/>
    <mergeCell ref="UCG3:UCN3"/>
    <mergeCell ref="UCO3:UCV3"/>
    <mergeCell ref="TZE3:TZL3"/>
    <mergeCell ref="TZM3:TZT3"/>
    <mergeCell ref="TZU3:UAB3"/>
    <mergeCell ref="UAC3:UAJ3"/>
    <mergeCell ref="UAK3:UAR3"/>
    <mergeCell ref="UAS3:UAZ3"/>
    <mergeCell ref="TXI3:TXP3"/>
    <mergeCell ref="TXQ3:TXX3"/>
    <mergeCell ref="TXY3:TYF3"/>
    <mergeCell ref="TYG3:TYN3"/>
    <mergeCell ref="TYO3:TYV3"/>
    <mergeCell ref="TYW3:TZD3"/>
    <mergeCell ref="TVM3:TVT3"/>
    <mergeCell ref="TVU3:TWB3"/>
    <mergeCell ref="TWC3:TWJ3"/>
    <mergeCell ref="TWK3:TWR3"/>
    <mergeCell ref="TWS3:TWZ3"/>
    <mergeCell ref="TXA3:TXH3"/>
    <mergeCell ref="TTQ3:TTX3"/>
    <mergeCell ref="TTY3:TUF3"/>
    <mergeCell ref="TUG3:TUN3"/>
    <mergeCell ref="TUO3:TUV3"/>
    <mergeCell ref="TUW3:TVD3"/>
    <mergeCell ref="TVE3:TVL3"/>
    <mergeCell ref="TRU3:TSB3"/>
    <mergeCell ref="TSC3:TSJ3"/>
    <mergeCell ref="TSK3:TSR3"/>
    <mergeCell ref="TSS3:TSZ3"/>
    <mergeCell ref="TTA3:TTH3"/>
    <mergeCell ref="TTI3:TTP3"/>
    <mergeCell ref="TPY3:TQF3"/>
    <mergeCell ref="TQG3:TQN3"/>
    <mergeCell ref="TQO3:TQV3"/>
    <mergeCell ref="TQW3:TRD3"/>
    <mergeCell ref="TRE3:TRL3"/>
    <mergeCell ref="TRM3:TRT3"/>
    <mergeCell ref="TOC3:TOJ3"/>
    <mergeCell ref="TOK3:TOR3"/>
    <mergeCell ref="TOS3:TOZ3"/>
    <mergeCell ref="TPA3:TPH3"/>
    <mergeCell ref="TPI3:TPP3"/>
    <mergeCell ref="TPQ3:TPX3"/>
    <mergeCell ref="TMG3:TMN3"/>
    <mergeCell ref="TMO3:TMV3"/>
    <mergeCell ref="TMW3:TND3"/>
    <mergeCell ref="TNE3:TNL3"/>
    <mergeCell ref="TNM3:TNT3"/>
    <mergeCell ref="TNU3:TOB3"/>
    <mergeCell ref="TKK3:TKR3"/>
    <mergeCell ref="TKS3:TKZ3"/>
    <mergeCell ref="TLA3:TLH3"/>
    <mergeCell ref="TLI3:TLP3"/>
    <mergeCell ref="TLQ3:TLX3"/>
    <mergeCell ref="TLY3:TMF3"/>
    <mergeCell ref="TIO3:TIV3"/>
    <mergeCell ref="TIW3:TJD3"/>
    <mergeCell ref="TJE3:TJL3"/>
    <mergeCell ref="TJM3:TJT3"/>
    <mergeCell ref="TJU3:TKB3"/>
    <mergeCell ref="TKC3:TKJ3"/>
    <mergeCell ref="TGS3:TGZ3"/>
    <mergeCell ref="THA3:THH3"/>
    <mergeCell ref="THI3:THP3"/>
    <mergeCell ref="THQ3:THX3"/>
    <mergeCell ref="THY3:TIF3"/>
    <mergeCell ref="TIG3:TIN3"/>
    <mergeCell ref="TEW3:TFD3"/>
    <mergeCell ref="TFE3:TFL3"/>
    <mergeCell ref="TFM3:TFT3"/>
    <mergeCell ref="TFU3:TGB3"/>
    <mergeCell ref="TGC3:TGJ3"/>
    <mergeCell ref="TGK3:TGR3"/>
    <mergeCell ref="TDA3:TDH3"/>
    <mergeCell ref="TDI3:TDP3"/>
    <mergeCell ref="TDQ3:TDX3"/>
    <mergeCell ref="TDY3:TEF3"/>
    <mergeCell ref="TEG3:TEN3"/>
    <mergeCell ref="TEO3:TEV3"/>
    <mergeCell ref="TBE3:TBL3"/>
    <mergeCell ref="TBM3:TBT3"/>
    <mergeCell ref="TBU3:TCB3"/>
    <mergeCell ref="TCC3:TCJ3"/>
    <mergeCell ref="TCK3:TCR3"/>
    <mergeCell ref="TCS3:TCZ3"/>
    <mergeCell ref="SZI3:SZP3"/>
    <mergeCell ref="SZQ3:SZX3"/>
    <mergeCell ref="SZY3:TAF3"/>
    <mergeCell ref="TAG3:TAN3"/>
    <mergeCell ref="TAO3:TAV3"/>
    <mergeCell ref="TAW3:TBD3"/>
    <mergeCell ref="SXM3:SXT3"/>
    <mergeCell ref="SXU3:SYB3"/>
    <mergeCell ref="SYC3:SYJ3"/>
    <mergeCell ref="SYK3:SYR3"/>
    <mergeCell ref="SYS3:SYZ3"/>
    <mergeCell ref="SZA3:SZH3"/>
    <mergeCell ref="SVQ3:SVX3"/>
    <mergeCell ref="SVY3:SWF3"/>
    <mergeCell ref="SWG3:SWN3"/>
    <mergeCell ref="SWO3:SWV3"/>
    <mergeCell ref="SWW3:SXD3"/>
    <mergeCell ref="SXE3:SXL3"/>
    <mergeCell ref="STU3:SUB3"/>
    <mergeCell ref="SUC3:SUJ3"/>
    <mergeCell ref="SUK3:SUR3"/>
    <mergeCell ref="SUS3:SUZ3"/>
    <mergeCell ref="SVA3:SVH3"/>
    <mergeCell ref="SVI3:SVP3"/>
    <mergeCell ref="SRY3:SSF3"/>
    <mergeCell ref="SSG3:SSN3"/>
    <mergeCell ref="SSO3:SSV3"/>
    <mergeCell ref="SSW3:STD3"/>
    <mergeCell ref="STE3:STL3"/>
    <mergeCell ref="STM3:STT3"/>
    <mergeCell ref="SQC3:SQJ3"/>
    <mergeCell ref="SQK3:SQR3"/>
    <mergeCell ref="SQS3:SQZ3"/>
    <mergeCell ref="SRA3:SRH3"/>
    <mergeCell ref="SRI3:SRP3"/>
    <mergeCell ref="SRQ3:SRX3"/>
    <mergeCell ref="SOG3:SON3"/>
    <mergeCell ref="SOO3:SOV3"/>
    <mergeCell ref="SOW3:SPD3"/>
    <mergeCell ref="SPE3:SPL3"/>
    <mergeCell ref="SPM3:SPT3"/>
    <mergeCell ref="SPU3:SQB3"/>
    <mergeCell ref="SMK3:SMR3"/>
    <mergeCell ref="SMS3:SMZ3"/>
    <mergeCell ref="SNA3:SNH3"/>
    <mergeCell ref="SNI3:SNP3"/>
    <mergeCell ref="SNQ3:SNX3"/>
    <mergeCell ref="SNY3:SOF3"/>
    <mergeCell ref="SKO3:SKV3"/>
    <mergeCell ref="SKW3:SLD3"/>
    <mergeCell ref="SLE3:SLL3"/>
    <mergeCell ref="SLM3:SLT3"/>
    <mergeCell ref="SLU3:SMB3"/>
    <mergeCell ref="SMC3:SMJ3"/>
    <mergeCell ref="SIS3:SIZ3"/>
    <mergeCell ref="SJA3:SJH3"/>
    <mergeCell ref="SJI3:SJP3"/>
    <mergeCell ref="SJQ3:SJX3"/>
    <mergeCell ref="SJY3:SKF3"/>
    <mergeCell ref="SKG3:SKN3"/>
    <mergeCell ref="SGW3:SHD3"/>
    <mergeCell ref="SHE3:SHL3"/>
    <mergeCell ref="SHM3:SHT3"/>
    <mergeCell ref="SHU3:SIB3"/>
    <mergeCell ref="SIC3:SIJ3"/>
    <mergeCell ref="SIK3:SIR3"/>
    <mergeCell ref="SFA3:SFH3"/>
    <mergeCell ref="SFI3:SFP3"/>
    <mergeCell ref="SFQ3:SFX3"/>
    <mergeCell ref="SFY3:SGF3"/>
    <mergeCell ref="SGG3:SGN3"/>
    <mergeCell ref="SGO3:SGV3"/>
    <mergeCell ref="SDE3:SDL3"/>
    <mergeCell ref="SDM3:SDT3"/>
    <mergeCell ref="SDU3:SEB3"/>
    <mergeCell ref="SEC3:SEJ3"/>
    <mergeCell ref="SEK3:SER3"/>
    <mergeCell ref="SES3:SEZ3"/>
    <mergeCell ref="SBI3:SBP3"/>
    <mergeCell ref="SBQ3:SBX3"/>
    <mergeCell ref="SBY3:SCF3"/>
    <mergeCell ref="SCG3:SCN3"/>
    <mergeCell ref="SCO3:SCV3"/>
    <mergeCell ref="SCW3:SDD3"/>
    <mergeCell ref="RZM3:RZT3"/>
    <mergeCell ref="RZU3:SAB3"/>
    <mergeCell ref="SAC3:SAJ3"/>
    <mergeCell ref="SAK3:SAR3"/>
    <mergeCell ref="SAS3:SAZ3"/>
    <mergeCell ref="SBA3:SBH3"/>
    <mergeCell ref="RXQ3:RXX3"/>
    <mergeCell ref="RXY3:RYF3"/>
    <mergeCell ref="RYG3:RYN3"/>
    <mergeCell ref="RYO3:RYV3"/>
    <mergeCell ref="RYW3:RZD3"/>
    <mergeCell ref="RZE3:RZL3"/>
    <mergeCell ref="RVU3:RWB3"/>
    <mergeCell ref="RWC3:RWJ3"/>
    <mergeCell ref="RWK3:RWR3"/>
    <mergeCell ref="RWS3:RWZ3"/>
    <mergeCell ref="RXA3:RXH3"/>
    <mergeCell ref="RXI3:RXP3"/>
    <mergeCell ref="RTY3:RUF3"/>
    <mergeCell ref="RUG3:RUN3"/>
    <mergeCell ref="RUO3:RUV3"/>
    <mergeCell ref="RUW3:RVD3"/>
    <mergeCell ref="RVE3:RVL3"/>
    <mergeCell ref="RVM3:RVT3"/>
    <mergeCell ref="RSC3:RSJ3"/>
    <mergeCell ref="RSK3:RSR3"/>
    <mergeCell ref="RSS3:RSZ3"/>
    <mergeCell ref="RTA3:RTH3"/>
    <mergeCell ref="RTI3:RTP3"/>
    <mergeCell ref="RTQ3:RTX3"/>
    <mergeCell ref="RQG3:RQN3"/>
    <mergeCell ref="RQO3:RQV3"/>
    <mergeCell ref="RQW3:RRD3"/>
    <mergeCell ref="RRE3:RRL3"/>
    <mergeCell ref="RRM3:RRT3"/>
    <mergeCell ref="RRU3:RSB3"/>
    <mergeCell ref="ROK3:ROR3"/>
    <mergeCell ref="ROS3:ROZ3"/>
    <mergeCell ref="RPA3:RPH3"/>
    <mergeCell ref="RPI3:RPP3"/>
    <mergeCell ref="RPQ3:RPX3"/>
    <mergeCell ref="RPY3:RQF3"/>
    <mergeCell ref="RMO3:RMV3"/>
    <mergeCell ref="RMW3:RND3"/>
    <mergeCell ref="RNE3:RNL3"/>
    <mergeCell ref="RNM3:RNT3"/>
    <mergeCell ref="RNU3:ROB3"/>
    <mergeCell ref="ROC3:ROJ3"/>
    <mergeCell ref="RKS3:RKZ3"/>
    <mergeCell ref="RLA3:RLH3"/>
    <mergeCell ref="RLI3:RLP3"/>
    <mergeCell ref="RLQ3:RLX3"/>
    <mergeCell ref="RLY3:RMF3"/>
    <mergeCell ref="RMG3:RMN3"/>
    <mergeCell ref="RIW3:RJD3"/>
    <mergeCell ref="RJE3:RJL3"/>
    <mergeCell ref="RJM3:RJT3"/>
    <mergeCell ref="RJU3:RKB3"/>
    <mergeCell ref="RKC3:RKJ3"/>
    <mergeCell ref="RKK3:RKR3"/>
    <mergeCell ref="RHA3:RHH3"/>
    <mergeCell ref="RHI3:RHP3"/>
    <mergeCell ref="RHQ3:RHX3"/>
    <mergeCell ref="RHY3:RIF3"/>
    <mergeCell ref="RIG3:RIN3"/>
    <mergeCell ref="RIO3:RIV3"/>
    <mergeCell ref="RFE3:RFL3"/>
    <mergeCell ref="RFM3:RFT3"/>
    <mergeCell ref="RFU3:RGB3"/>
    <mergeCell ref="RGC3:RGJ3"/>
    <mergeCell ref="RGK3:RGR3"/>
    <mergeCell ref="RGS3:RGZ3"/>
    <mergeCell ref="RDI3:RDP3"/>
    <mergeCell ref="RDQ3:RDX3"/>
    <mergeCell ref="RDY3:REF3"/>
    <mergeCell ref="REG3:REN3"/>
    <mergeCell ref="REO3:REV3"/>
    <mergeCell ref="REW3:RFD3"/>
    <mergeCell ref="RBM3:RBT3"/>
    <mergeCell ref="RBU3:RCB3"/>
    <mergeCell ref="RCC3:RCJ3"/>
    <mergeCell ref="RCK3:RCR3"/>
    <mergeCell ref="RCS3:RCZ3"/>
    <mergeCell ref="RDA3:RDH3"/>
    <mergeCell ref="QZQ3:QZX3"/>
    <mergeCell ref="QZY3:RAF3"/>
    <mergeCell ref="RAG3:RAN3"/>
    <mergeCell ref="RAO3:RAV3"/>
    <mergeCell ref="RAW3:RBD3"/>
    <mergeCell ref="RBE3:RBL3"/>
    <mergeCell ref="QXU3:QYB3"/>
    <mergeCell ref="QYC3:QYJ3"/>
    <mergeCell ref="QYK3:QYR3"/>
    <mergeCell ref="QYS3:QYZ3"/>
    <mergeCell ref="QZA3:QZH3"/>
    <mergeCell ref="QZI3:QZP3"/>
    <mergeCell ref="QVY3:QWF3"/>
    <mergeCell ref="QWG3:QWN3"/>
    <mergeCell ref="QWO3:QWV3"/>
    <mergeCell ref="QWW3:QXD3"/>
    <mergeCell ref="QXE3:QXL3"/>
    <mergeCell ref="QXM3:QXT3"/>
    <mergeCell ref="QUC3:QUJ3"/>
    <mergeCell ref="QUK3:QUR3"/>
    <mergeCell ref="QUS3:QUZ3"/>
    <mergeCell ref="QVA3:QVH3"/>
    <mergeCell ref="QVI3:QVP3"/>
    <mergeCell ref="QVQ3:QVX3"/>
    <mergeCell ref="QSG3:QSN3"/>
    <mergeCell ref="QSO3:QSV3"/>
    <mergeCell ref="QSW3:QTD3"/>
    <mergeCell ref="QTE3:QTL3"/>
    <mergeCell ref="QTM3:QTT3"/>
    <mergeCell ref="QTU3:QUB3"/>
    <mergeCell ref="QQK3:QQR3"/>
    <mergeCell ref="QQS3:QQZ3"/>
    <mergeCell ref="QRA3:QRH3"/>
    <mergeCell ref="QRI3:QRP3"/>
    <mergeCell ref="QRQ3:QRX3"/>
    <mergeCell ref="QRY3:QSF3"/>
    <mergeCell ref="QOO3:QOV3"/>
    <mergeCell ref="QOW3:QPD3"/>
    <mergeCell ref="QPE3:QPL3"/>
    <mergeCell ref="QPM3:QPT3"/>
    <mergeCell ref="QPU3:QQB3"/>
    <mergeCell ref="QQC3:QQJ3"/>
    <mergeCell ref="QMS3:QMZ3"/>
    <mergeCell ref="QNA3:QNH3"/>
    <mergeCell ref="QNI3:QNP3"/>
    <mergeCell ref="QNQ3:QNX3"/>
    <mergeCell ref="QNY3:QOF3"/>
    <mergeCell ref="QOG3:QON3"/>
    <mergeCell ref="QKW3:QLD3"/>
    <mergeCell ref="QLE3:QLL3"/>
    <mergeCell ref="QLM3:QLT3"/>
    <mergeCell ref="QLU3:QMB3"/>
    <mergeCell ref="QMC3:QMJ3"/>
    <mergeCell ref="QMK3:QMR3"/>
    <mergeCell ref="QJA3:QJH3"/>
    <mergeCell ref="QJI3:QJP3"/>
    <mergeCell ref="QJQ3:QJX3"/>
    <mergeCell ref="QJY3:QKF3"/>
    <mergeCell ref="QKG3:QKN3"/>
    <mergeCell ref="QKO3:QKV3"/>
    <mergeCell ref="QHE3:QHL3"/>
    <mergeCell ref="QHM3:QHT3"/>
    <mergeCell ref="QHU3:QIB3"/>
    <mergeCell ref="QIC3:QIJ3"/>
    <mergeCell ref="QIK3:QIR3"/>
    <mergeCell ref="QIS3:QIZ3"/>
    <mergeCell ref="QFI3:QFP3"/>
    <mergeCell ref="QFQ3:QFX3"/>
    <mergeCell ref="QFY3:QGF3"/>
    <mergeCell ref="QGG3:QGN3"/>
    <mergeCell ref="QGO3:QGV3"/>
    <mergeCell ref="QGW3:QHD3"/>
    <mergeCell ref="QDM3:QDT3"/>
    <mergeCell ref="QDU3:QEB3"/>
    <mergeCell ref="QEC3:QEJ3"/>
    <mergeCell ref="QEK3:QER3"/>
    <mergeCell ref="QES3:QEZ3"/>
    <mergeCell ref="QFA3:QFH3"/>
    <mergeCell ref="QBQ3:QBX3"/>
    <mergeCell ref="QBY3:QCF3"/>
    <mergeCell ref="QCG3:QCN3"/>
    <mergeCell ref="QCO3:QCV3"/>
    <mergeCell ref="QCW3:QDD3"/>
    <mergeCell ref="QDE3:QDL3"/>
    <mergeCell ref="PZU3:QAB3"/>
    <mergeCell ref="QAC3:QAJ3"/>
    <mergeCell ref="QAK3:QAR3"/>
    <mergeCell ref="QAS3:QAZ3"/>
    <mergeCell ref="QBA3:QBH3"/>
    <mergeCell ref="QBI3:QBP3"/>
    <mergeCell ref="PXY3:PYF3"/>
    <mergeCell ref="PYG3:PYN3"/>
    <mergeCell ref="PYO3:PYV3"/>
    <mergeCell ref="PYW3:PZD3"/>
    <mergeCell ref="PZE3:PZL3"/>
    <mergeCell ref="PZM3:PZT3"/>
    <mergeCell ref="PWC3:PWJ3"/>
    <mergeCell ref="PWK3:PWR3"/>
    <mergeCell ref="PWS3:PWZ3"/>
    <mergeCell ref="PXA3:PXH3"/>
    <mergeCell ref="PXI3:PXP3"/>
    <mergeCell ref="PXQ3:PXX3"/>
    <mergeCell ref="PUG3:PUN3"/>
    <mergeCell ref="PUO3:PUV3"/>
    <mergeCell ref="PUW3:PVD3"/>
    <mergeCell ref="PVE3:PVL3"/>
    <mergeCell ref="PVM3:PVT3"/>
    <mergeCell ref="PVU3:PWB3"/>
    <mergeCell ref="PSK3:PSR3"/>
    <mergeCell ref="PSS3:PSZ3"/>
    <mergeCell ref="PTA3:PTH3"/>
    <mergeCell ref="PTI3:PTP3"/>
    <mergeCell ref="PTQ3:PTX3"/>
    <mergeCell ref="PTY3:PUF3"/>
    <mergeCell ref="PQO3:PQV3"/>
    <mergeCell ref="PQW3:PRD3"/>
    <mergeCell ref="PRE3:PRL3"/>
    <mergeCell ref="PRM3:PRT3"/>
    <mergeCell ref="PRU3:PSB3"/>
    <mergeCell ref="PSC3:PSJ3"/>
    <mergeCell ref="POS3:POZ3"/>
    <mergeCell ref="PPA3:PPH3"/>
    <mergeCell ref="PPI3:PPP3"/>
    <mergeCell ref="PPQ3:PPX3"/>
    <mergeCell ref="PPY3:PQF3"/>
    <mergeCell ref="PQG3:PQN3"/>
    <mergeCell ref="PMW3:PND3"/>
    <mergeCell ref="PNE3:PNL3"/>
    <mergeCell ref="PNM3:PNT3"/>
    <mergeCell ref="PNU3:POB3"/>
    <mergeCell ref="POC3:POJ3"/>
    <mergeCell ref="POK3:POR3"/>
    <mergeCell ref="PLA3:PLH3"/>
    <mergeCell ref="PLI3:PLP3"/>
    <mergeCell ref="PLQ3:PLX3"/>
    <mergeCell ref="PLY3:PMF3"/>
    <mergeCell ref="PMG3:PMN3"/>
    <mergeCell ref="PMO3:PMV3"/>
    <mergeCell ref="PJE3:PJL3"/>
    <mergeCell ref="PJM3:PJT3"/>
    <mergeCell ref="PJU3:PKB3"/>
    <mergeCell ref="PKC3:PKJ3"/>
    <mergeCell ref="PKK3:PKR3"/>
    <mergeCell ref="PKS3:PKZ3"/>
    <mergeCell ref="PHI3:PHP3"/>
    <mergeCell ref="PHQ3:PHX3"/>
    <mergeCell ref="PHY3:PIF3"/>
    <mergeCell ref="PIG3:PIN3"/>
    <mergeCell ref="PIO3:PIV3"/>
    <mergeCell ref="PIW3:PJD3"/>
    <mergeCell ref="PFM3:PFT3"/>
    <mergeCell ref="PFU3:PGB3"/>
    <mergeCell ref="PGC3:PGJ3"/>
    <mergeCell ref="PGK3:PGR3"/>
    <mergeCell ref="PGS3:PGZ3"/>
    <mergeCell ref="PHA3:PHH3"/>
    <mergeCell ref="PDQ3:PDX3"/>
    <mergeCell ref="PDY3:PEF3"/>
    <mergeCell ref="PEG3:PEN3"/>
    <mergeCell ref="PEO3:PEV3"/>
    <mergeCell ref="PEW3:PFD3"/>
    <mergeCell ref="PFE3:PFL3"/>
    <mergeCell ref="PBU3:PCB3"/>
    <mergeCell ref="PCC3:PCJ3"/>
    <mergeCell ref="PCK3:PCR3"/>
    <mergeCell ref="PCS3:PCZ3"/>
    <mergeCell ref="PDA3:PDH3"/>
    <mergeCell ref="PDI3:PDP3"/>
    <mergeCell ref="OZY3:PAF3"/>
    <mergeCell ref="PAG3:PAN3"/>
    <mergeCell ref="PAO3:PAV3"/>
    <mergeCell ref="PAW3:PBD3"/>
    <mergeCell ref="PBE3:PBL3"/>
    <mergeCell ref="PBM3:PBT3"/>
    <mergeCell ref="OYC3:OYJ3"/>
    <mergeCell ref="OYK3:OYR3"/>
    <mergeCell ref="OYS3:OYZ3"/>
    <mergeCell ref="OZA3:OZH3"/>
    <mergeCell ref="OZI3:OZP3"/>
    <mergeCell ref="OZQ3:OZX3"/>
    <mergeCell ref="OWG3:OWN3"/>
    <mergeCell ref="OWO3:OWV3"/>
    <mergeCell ref="OWW3:OXD3"/>
    <mergeCell ref="OXE3:OXL3"/>
    <mergeCell ref="OXM3:OXT3"/>
    <mergeCell ref="OXU3:OYB3"/>
    <mergeCell ref="OUK3:OUR3"/>
    <mergeCell ref="OUS3:OUZ3"/>
    <mergeCell ref="OVA3:OVH3"/>
    <mergeCell ref="OVI3:OVP3"/>
    <mergeCell ref="OVQ3:OVX3"/>
    <mergeCell ref="OVY3:OWF3"/>
    <mergeCell ref="OSO3:OSV3"/>
    <mergeCell ref="OSW3:OTD3"/>
    <mergeCell ref="OTE3:OTL3"/>
    <mergeCell ref="OTM3:OTT3"/>
    <mergeCell ref="OTU3:OUB3"/>
    <mergeCell ref="OUC3:OUJ3"/>
    <mergeCell ref="OQS3:OQZ3"/>
    <mergeCell ref="ORA3:ORH3"/>
    <mergeCell ref="ORI3:ORP3"/>
    <mergeCell ref="ORQ3:ORX3"/>
    <mergeCell ref="ORY3:OSF3"/>
    <mergeCell ref="OSG3:OSN3"/>
    <mergeCell ref="OOW3:OPD3"/>
    <mergeCell ref="OPE3:OPL3"/>
    <mergeCell ref="OPM3:OPT3"/>
    <mergeCell ref="OPU3:OQB3"/>
    <mergeCell ref="OQC3:OQJ3"/>
    <mergeCell ref="OQK3:OQR3"/>
    <mergeCell ref="ONA3:ONH3"/>
    <mergeCell ref="ONI3:ONP3"/>
    <mergeCell ref="ONQ3:ONX3"/>
    <mergeCell ref="ONY3:OOF3"/>
    <mergeCell ref="OOG3:OON3"/>
    <mergeCell ref="OOO3:OOV3"/>
    <mergeCell ref="OLE3:OLL3"/>
    <mergeCell ref="OLM3:OLT3"/>
    <mergeCell ref="OLU3:OMB3"/>
    <mergeCell ref="OMC3:OMJ3"/>
    <mergeCell ref="OMK3:OMR3"/>
    <mergeCell ref="OMS3:OMZ3"/>
    <mergeCell ref="OJI3:OJP3"/>
    <mergeCell ref="OJQ3:OJX3"/>
    <mergeCell ref="OJY3:OKF3"/>
    <mergeCell ref="OKG3:OKN3"/>
    <mergeCell ref="OKO3:OKV3"/>
    <mergeCell ref="OKW3:OLD3"/>
    <mergeCell ref="OHM3:OHT3"/>
    <mergeCell ref="OHU3:OIB3"/>
    <mergeCell ref="OIC3:OIJ3"/>
    <mergeCell ref="OIK3:OIR3"/>
    <mergeCell ref="OIS3:OIZ3"/>
    <mergeCell ref="OJA3:OJH3"/>
    <mergeCell ref="OFQ3:OFX3"/>
    <mergeCell ref="OFY3:OGF3"/>
    <mergeCell ref="OGG3:OGN3"/>
    <mergeCell ref="OGO3:OGV3"/>
    <mergeCell ref="OGW3:OHD3"/>
    <mergeCell ref="OHE3:OHL3"/>
    <mergeCell ref="ODU3:OEB3"/>
    <mergeCell ref="OEC3:OEJ3"/>
    <mergeCell ref="OEK3:OER3"/>
    <mergeCell ref="OES3:OEZ3"/>
    <mergeCell ref="OFA3:OFH3"/>
    <mergeCell ref="OFI3:OFP3"/>
    <mergeCell ref="OBY3:OCF3"/>
    <mergeCell ref="OCG3:OCN3"/>
    <mergeCell ref="OCO3:OCV3"/>
    <mergeCell ref="OCW3:ODD3"/>
    <mergeCell ref="ODE3:ODL3"/>
    <mergeCell ref="ODM3:ODT3"/>
    <mergeCell ref="OAC3:OAJ3"/>
    <mergeCell ref="OAK3:OAR3"/>
    <mergeCell ref="OAS3:OAZ3"/>
    <mergeCell ref="OBA3:OBH3"/>
    <mergeCell ref="OBI3:OBP3"/>
    <mergeCell ref="OBQ3:OBX3"/>
    <mergeCell ref="NYG3:NYN3"/>
    <mergeCell ref="NYO3:NYV3"/>
    <mergeCell ref="NYW3:NZD3"/>
    <mergeCell ref="NZE3:NZL3"/>
    <mergeCell ref="NZM3:NZT3"/>
    <mergeCell ref="NZU3:OAB3"/>
    <mergeCell ref="NWK3:NWR3"/>
    <mergeCell ref="NWS3:NWZ3"/>
    <mergeCell ref="NXA3:NXH3"/>
    <mergeCell ref="NXI3:NXP3"/>
    <mergeCell ref="NXQ3:NXX3"/>
    <mergeCell ref="NXY3:NYF3"/>
    <mergeCell ref="NUO3:NUV3"/>
    <mergeCell ref="NUW3:NVD3"/>
    <mergeCell ref="NVE3:NVL3"/>
    <mergeCell ref="NVM3:NVT3"/>
    <mergeCell ref="NVU3:NWB3"/>
    <mergeCell ref="NWC3:NWJ3"/>
    <mergeCell ref="NSS3:NSZ3"/>
    <mergeCell ref="NTA3:NTH3"/>
    <mergeCell ref="NTI3:NTP3"/>
    <mergeCell ref="NTQ3:NTX3"/>
    <mergeCell ref="NTY3:NUF3"/>
    <mergeCell ref="NUG3:NUN3"/>
    <mergeCell ref="NQW3:NRD3"/>
    <mergeCell ref="NRE3:NRL3"/>
    <mergeCell ref="NRM3:NRT3"/>
    <mergeCell ref="NRU3:NSB3"/>
    <mergeCell ref="NSC3:NSJ3"/>
    <mergeCell ref="NSK3:NSR3"/>
    <mergeCell ref="NPA3:NPH3"/>
    <mergeCell ref="NPI3:NPP3"/>
    <mergeCell ref="NPQ3:NPX3"/>
    <mergeCell ref="NPY3:NQF3"/>
    <mergeCell ref="NQG3:NQN3"/>
    <mergeCell ref="NQO3:NQV3"/>
    <mergeCell ref="NNE3:NNL3"/>
    <mergeCell ref="NNM3:NNT3"/>
    <mergeCell ref="NNU3:NOB3"/>
    <mergeCell ref="NOC3:NOJ3"/>
    <mergeCell ref="NOK3:NOR3"/>
    <mergeCell ref="NOS3:NOZ3"/>
    <mergeCell ref="NLI3:NLP3"/>
    <mergeCell ref="NLQ3:NLX3"/>
    <mergeCell ref="NLY3:NMF3"/>
    <mergeCell ref="NMG3:NMN3"/>
    <mergeCell ref="NMO3:NMV3"/>
    <mergeCell ref="NMW3:NND3"/>
    <mergeCell ref="NJM3:NJT3"/>
    <mergeCell ref="NJU3:NKB3"/>
    <mergeCell ref="NKC3:NKJ3"/>
    <mergeCell ref="NKK3:NKR3"/>
    <mergeCell ref="NKS3:NKZ3"/>
    <mergeCell ref="NLA3:NLH3"/>
    <mergeCell ref="NHQ3:NHX3"/>
    <mergeCell ref="NHY3:NIF3"/>
    <mergeCell ref="NIG3:NIN3"/>
    <mergeCell ref="NIO3:NIV3"/>
    <mergeCell ref="NIW3:NJD3"/>
    <mergeCell ref="NJE3:NJL3"/>
    <mergeCell ref="NFU3:NGB3"/>
    <mergeCell ref="NGC3:NGJ3"/>
    <mergeCell ref="NGK3:NGR3"/>
    <mergeCell ref="NGS3:NGZ3"/>
    <mergeCell ref="NHA3:NHH3"/>
    <mergeCell ref="NHI3:NHP3"/>
    <mergeCell ref="NDY3:NEF3"/>
    <mergeCell ref="NEG3:NEN3"/>
    <mergeCell ref="NEO3:NEV3"/>
    <mergeCell ref="NEW3:NFD3"/>
    <mergeCell ref="NFE3:NFL3"/>
    <mergeCell ref="NFM3:NFT3"/>
    <mergeCell ref="NCC3:NCJ3"/>
    <mergeCell ref="NCK3:NCR3"/>
    <mergeCell ref="NCS3:NCZ3"/>
    <mergeCell ref="NDA3:NDH3"/>
    <mergeCell ref="NDI3:NDP3"/>
    <mergeCell ref="NDQ3:NDX3"/>
    <mergeCell ref="NAG3:NAN3"/>
    <mergeCell ref="NAO3:NAV3"/>
    <mergeCell ref="NAW3:NBD3"/>
    <mergeCell ref="NBE3:NBL3"/>
    <mergeCell ref="NBM3:NBT3"/>
    <mergeCell ref="NBU3:NCB3"/>
    <mergeCell ref="MYK3:MYR3"/>
    <mergeCell ref="MYS3:MYZ3"/>
    <mergeCell ref="MZA3:MZH3"/>
    <mergeCell ref="MZI3:MZP3"/>
    <mergeCell ref="MZQ3:MZX3"/>
    <mergeCell ref="MZY3:NAF3"/>
    <mergeCell ref="MWO3:MWV3"/>
    <mergeCell ref="MWW3:MXD3"/>
    <mergeCell ref="MXE3:MXL3"/>
    <mergeCell ref="MXM3:MXT3"/>
    <mergeCell ref="MXU3:MYB3"/>
    <mergeCell ref="MYC3:MYJ3"/>
    <mergeCell ref="MUS3:MUZ3"/>
    <mergeCell ref="MVA3:MVH3"/>
    <mergeCell ref="MVI3:MVP3"/>
    <mergeCell ref="MVQ3:MVX3"/>
    <mergeCell ref="MVY3:MWF3"/>
    <mergeCell ref="MWG3:MWN3"/>
    <mergeCell ref="MSW3:MTD3"/>
    <mergeCell ref="MTE3:MTL3"/>
    <mergeCell ref="MTM3:MTT3"/>
    <mergeCell ref="MTU3:MUB3"/>
    <mergeCell ref="MUC3:MUJ3"/>
    <mergeCell ref="MUK3:MUR3"/>
    <mergeCell ref="MRA3:MRH3"/>
    <mergeCell ref="MRI3:MRP3"/>
    <mergeCell ref="MRQ3:MRX3"/>
    <mergeCell ref="MRY3:MSF3"/>
    <mergeCell ref="MSG3:MSN3"/>
    <mergeCell ref="MSO3:MSV3"/>
    <mergeCell ref="MPE3:MPL3"/>
    <mergeCell ref="MPM3:MPT3"/>
    <mergeCell ref="MPU3:MQB3"/>
    <mergeCell ref="MQC3:MQJ3"/>
    <mergeCell ref="MQK3:MQR3"/>
    <mergeCell ref="MQS3:MQZ3"/>
    <mergeCell ref="MNI3:MNP3"/>
    <mergeCell ref="MNQ3:MNX3"/>
    <mergeCell ref="MNY3:MOF3"/>
    <mergeCell ref="MOG3:MON3"/>
    <mergeCell ref="MOO3:MOV3"/>
    <mergeCell ref="MOW3:MPD3"/>
    <mergeCell ref="MLM3:MLT3"/>
    <mergeCell ref="MLU3:MMB3"/>
    <mergeCell ref="MMC3:MMJ3"/>
    <mergeCell ref="MMK3:MMR3"/>
    <mergeCell ref="MMS3:MMZ3"/>
    <mergeCell ref="MNA3:MNH3"/>
    <mergeCell ref="MJQ3:MJX3"/>
    <mergeCell ref="MJY3:MKF3"/>
    <mergeCell ref="MKG3:MKN3"/>
    <mergeCell ref="MKO3:MKV3"/>
    <mergeCell ref="MKW3:MLD3"/>
    <mergeCell ref="MLE3:MLL3"/>
    <mergeCell ref="MHU3:MIB3"/>
    <mergeCell ref="MIC3:MIJ3"/>
    <mergeCell ref="MIK3:MIR3"/>
    <mergeCell ref="MIS3:MIZ3"/>
    <mergeCell ref="MJA3:MJH3"/>
    <mergeCell ref="MJI3:MJP3"/>
    <mergeCell ref="MFY3:MGF3"/>
    <mergeCell ref="MGG3:MGN3"/>
    <mergeCell ref="MGO3:MGV3"/>
    <mergeCell ref="MGW3:MHD3"/>
    <mergeCell ref="MHE3:MHL3"/>
    <mergeCell ref="MHM3:MHT3"/>
    <mergeCell ref="MEC3:MEJ3"/>
    <mergeCell ref="MEK3:MER3"/>
    <mergeCell ref="MES3:MEZ3"/>
    <mergeCell ref="MFA3:MFH3"/>
    <mergeCell ref="MFI3:MFP3"/>
    <mergeCell ref="MFQ3:MFX3"/>
    <mergeCell ref="MCG3:MCN3"/>
    <mergeCell ref="MCO3:MCV3"/>
    <mergeCell ref="MCW3:MDD3"/>
    <mergeCell ref="MDE3:MDL3"/>
    <mergeCell ref="MDM3:MDT3"/>
    <mergeCell ref="MDU3:MEB3"/>
    <mergeCell ref="MAK3:MAR3"/>
    <mergeCell ref="MAS3:MAZ3"/>
    <mergeCell ref="MBA3:MBH3"/>
    <mergeCell ref="MBI3:MBP3"/>
    <mergeCell ref="MBQ3:MBX3"/>
    <mergeCell ref="MBY3:MCF3"/>
    <mergeCell ref="LYO3:LYV3"/>
    <mergeCell ref="LYW3:LZD3"/>
    <mergeCell ref="LZE3:LZL3"/>
    <mergeCell ref="LZM3:LZT3"/>
    <mergeCell ref="LZU3:MAB3"/>
    <mergeCell ref="MAC3:MAJ3"/>
    <mergeCell ref="LWS3:LWZ3"/>
    <mergeCell ref="LXA3:LXH3"/>
    <mergeCell ref="LXI3:LXP3"/>
    <mergeCell ref="LXQ3:LXX3"/>
    <mergeCell ref="LXY3:LYF3"/>
    <mergeCell ref="LYG3:LYN3"/>
    <mergeCell ref="LUW3:LVD3"/>
    <mergeCell ref="LVE3:LVL3"/>
    <mergeCell ref="LVM3:LVT3"/>
    <mergeCell ref="LVU3:LWB3"/>
    <mergeCell ref="LWC3:LWJ3"/>
    <mergeCell ref="LWK3:LWR3"/>
    <mergeCell ref="LTA3:LTH3"/>
    <mergeCell ref="LTI3:LTP3"/>
    <mergeCell ref="LTQ3:LTX3"/>
    <mergeCell ref="LTY3:LUF3"/>
    <mergeCell ref="LUG3:LUN3"/>
    <mergeCell ref="LUO3:LUV3"/>
    <mergeCell ref="LRE3:LRL3"/>
    <mergeCell ref="LRM3:LRT3"/>
    <mergeCell ref="LRU3:LSB3"/>
    <mergeCell ref="LSC3:LSJ3"/>
    <mergeCell ref="LSK3:LSR3"/>
    <mergeCell ref="LSS3:LSZ3"/>
    <mergeCell ref="LPI3:LPP3"/>
    <mergeCell ref="LPQ3:LPX3"/>
    <mergeCell ref="LPY3:LQF3"/>
    <mergeCell ref="LQG3:LQN3"/>
    <mergeCell ref="LQO3:LQV3"/>
    <mergeCell ref="LQW3:LRD3"/>
    <mergeCell ref="LNM3:LNT3"/>
    <mergeCell ref="LNU3:LOB3"/>
    <mergeCell ref="LOC3:LOJ3"/>
    <mergeCell ref="LOK3:LOR3"/>
    <mergeCell ref="LOS3:LOZ3"/>
    <mergeCell ref="LPA3:LPH3"/>
    <mergeCell ref="LLQ3:LLX3"/>
    <mergeCell ref="LLY3:LMF3"/>
    <mergeCell ref="LMG3:LMN3"/>
    <mergeCell ref="LMO3:LMV3"/>
    <mergeCell ref="LMW3:LND3"/>
    <mergeCell ref="LNE3:LNL3"/>
    <mergeCell ref="LJU3:LKB3"/>
    <mergeCell ref="LKC3:LKJ3"/>
    <mergeCell ref="LKK3:LKR3"/>
    <mergeCell ref="LKS3:LKZ3"/>
    <mergeCell ref="LLA3:LLH3"/>
    <mergeCell ref="LLI3:LLP3"/>
    <mergeCell ref="LHY3:LIF3"/>
    <mergeCell ref="LIG3:LIN3"/>
    <mergeCell ref="LIO3:LIV3"/>
    <mergeCell ref="LIW3:LJD3"/>
    <mergeCell ref="LJE3:LJL3"/>
    <mergeCell ref="LJM3:LJT3"/>
    <mergeCell ref="LGC3:LGJ3"/>
    <mergeCell ref="LGK3:LGR3"/>
    <mergeCell ref="LGS3:LGZ3"/>
    <mergeCell ref="LHA3:LHH3"/>
    <mergeCell ref="LHI3:LHP3"/>
    <mergeCell ref="LHQ3:LHX3"/>
    <mergeCell ref="LEG3:LEN3"/>
    <mergeCell ref="LEO3:LEV3"/>
    <mergeCell ref="LEW3:LFD3"/>
    <mergeCell ref="LFE3:LFL3"/>
    <mergeCell ref="LFM3:LFT3"/>
    <mergeCell ref="LFU3:LGB3"/>
    <mergeCell ref="LCK3:LCR3"/>
    <mergeCell ref="LCS3:LCZ3"/>
    <mergeCell ref="LDA3:LDH3"/>
    <mergeCell ref="LDI3:LDP3"/>
    <mergeCell ref="LDQ3:LDX3"/>
    <mergeCell ref="LDY3:LEF3"/>
    <mergeCell ref="LAO3:LAV3"/>
    <mergeCell ref="LAW3:LBD3"/>
    <mergeCell ref="LBE3:LBL3"/>
    <mergeCell ref="LBM3:LBT3"/>
    <mergeCell ref="LBU3:LCB3"/>
    <mergeCell ref="LCC3:LCJ3"/>
    <mergeCell ref="KYS3:KYZ3"/>
    <mergeCell ref="KZA3:KZH3"/>
    <mergeCell ref="KZI3:KZP3"/>
    <mergeCell ref="KZQ3:KZX3"/>
    <mergeCell ref="KZY3:LAF3"/>
    <mergeCell ref="LAG3:LAN3"/>
    <mergeCell ref="KWW3:KXD3"/>
    <mergeCell ref="KXE3:KXL3"/>
    <mergeCell ref="KXM3:KXT3"/>
    <mergeCell ref="KXU3:KYB3"/>
    <mergeCell ref="KYC3:KYJ3"/>
    <mergeCell ref="KYK3:KYR3"/>
    <mergeCell ref="KVA3:KVH3"/>
    <mergeCell ref="KVI3:KVP3"/>
    <mergeCell ref="KVQ3:KVX3"/>
    <mergeCell ref="KVY3:KWF3"/>
    <mergeCell ref="KWG3:KWN3"/>
    <mergeCell ref="KWO3:KWV3"/>
    <mergeCell ref="KTE3:KTL3"/>
    <mergeCell ref="KTM3:KTT3"/>
    <mergeCell ref="KTU3:KUB3"/>
    <mergeCell ref="KUC3:KUJ3"/>
    <mergeCell ref="KUK3:KUR3"/>
    <mergeCell ref="KUS3:KUZ3"/>
    <mergeCell ref="KRI3:KRP3"/>
    <mergeCell ref="KRQ3:KRX3"/>
    <mergeCell ref="KRY3:KSF3"/>
    <mergeCell ref="KSG3:KSN3"/>
    <mergeCell ref="KSO3:KSV3"/>
    <mergeCell ref="KSW3:KTD3"/>
    <mergeCell ref="KPM3:KPT3"/>
    <mergeCell ref="KPU3:KQB3"/>
    <mergeCell ref="KQC3:KQJ3"/>
    <mergeCell ref="KQK3:KQR3"/>
    <mergeCell ref="KQS3:KQZ3"/>
    <mergeCell ref="KRA3:KRH3"/>
    <mergeCell ref="KNQ3:KNX3"/>
    <mergeCell ref="KNY3:KOF3"/>
    <mergeCell ref="KOG3:KON3"/>
    <mergeCell ref="KOO3:KOV3"/>
    <mergeCell ref="KOW3:KPD3"/>
    <mergeCell ref="KPE3:KPL3"/>
    <mergeCell ref="KLU3:KMB3"/>
    <mergeCell ref="KMC3:KMJ3"/>
    <mergeCell ref="KMK3:KMR3"/>
    <mergeCell ref="KMS3:KMZ3"/>
    <mergeCell ref="KNA3:KNH3"/>
    <mergeCell ref="KNI3:KNP3"/>
    <mergeCell ref="KJY3:KKF3"/>
    <mergeCell ref="KKG3:KKN3"/>
    <mergeCell ref="KKO3:KKV3"/>
    <mergeCell ref="KKW3:KLD3"/>
    <mergeCell ref="KLE3:KLL3"/>
    <mergeCell ref="KLM3:KLT3"/>
    <mergeCell ref="KIC3:KIJ3"/>
    <mergeCell ref="KIK3:KIR3"/>
    <mergeCell ref="KIS3:KIZ3"/>
    <mergeCell ref="KJA3:KJH3"/>
    <mergeCell ref="KJI3:KJP3"/>
    <mergeCell ref="KJQ3:KJX3"/>
    <mergeCell ref="KGG3:KGN3"/>
    <mergeCell ref="KGO3:KGV3"/>
    <mergeCell ref="KGW3:KHD3"/>
    <mergeCell ref="KHE3:KHL3"/>
    <mergeCell ref="KHM3:KHT3"/>
    <mergeCell ref="KHU3:KIB3"/>
    <mergeCell ref="KEK3:KER3"/>
    <mergeCell ref="KES3:KEZ3"/>
    <mergeCell ref="KFA3:KFH3"/>
    <mergeCell ref="KFI3:KFP3"/>
    <mergeCell ref="KFQ3:KFX3"/>
    <mergeCell ref="KFY3:KGF3"/>
    <mergeCell ref="KCO3:KCV3"/>
    <mergeCell ref="KCW3:KDD3"/>
    <mergeCell ref="KDE3:KDL3"/>
    <mergeCell ref="KDM3:KDT3"/>
    <mergeCell ref="KDU3:KEB3"/>
    <mergeCell ref="KEC3:KEJ3"/>
    <mergeCell ref="KAS3:KAZ3"/>
    <mergeCell ref="KBA3:KBH3"/>
    <mergeCell ref="KBI3:KBP3"/>
    <mergeCell ref="KBQ3:KBX3"/>
    <mergeCell ref="KBY3:KCF3"/>
    <mergeCell ref="KCG3:KCN3"/>
    <mergeCell ref="JYW3:JZD3"/>
    <mergeCell ref="JZE3:JZL3"/>
    <mergeCell ref="JZM3:JZT3"/>
    <mergeCell ref="JZU3:KAB3"/>
    <mergeCell ref="KAC3:KAJ3"/>
    <mergeCell ref="KAK3:KAR3"/>
    <mergeCell ref="JXA3:JXH3"/>
    <mergeCell ref="JXI3:JXP3"/>
    <mergeCell ref="JXQ3:JXX3"/>
    <mergeCell ref="JXY3:JYF3"/>
    <mergeCell ref="JYG3:JYN3"/>
    <mergeCell ref="JYO3:JYV3"/>
    <mergeCell ref="JVE3:JVL3"/>
    <mergeCell ref="JVM3:JVT3"/>
    <mergeCell ref="JVU3:JWB3"/>
    <mergeCell ref="JWC3:JWJ3"/>
    <mergeCell ref="JWK3:JWR3"/>
    <mergeCell ref="JWS3:JWZ3"/>
    <mergeCell ref="JTI3:JTP3"/>
    <mergeCell ref="JTQ3:JTX3"/>
    <mergeCell ref="JTY3:JUF3"/>
    <mergeCell ref="JUG3:JUN3"/>
    <mergeCell ref="JUO3:JUV3"/>
    <mergeCell ref="JUW3:JVD3"/>
    <mergeCell ref="JRM3:JRT3"/>
    <mergeCell ref="JRU3:JSB3"/>
    <mergeCell ref="JSC3:JSJ3"/>
    <mergeCell ref="JSK3:JSR3"/>
    <mergeCell ref="JSS3:JSZ3"/>
    <mergeCell ref="JTA3:JTH3"/>
    <mergeCell ref="JPQ3:JPX3"/>
    <mergeCell ref="JPY3:JQF3"/>
    <mergeCell ref="JQG3:JQN3"/>
    <mergeCell ref="JQO3:JQV3"/>
    <mergeCell ref="JQW3:JRD3"/>
    <mergeCell ref="JRE3:JRL3"/>
    <mergeCell ref="JNU3:JOB3"/>
    <mergeCell ref="JOC3:JOJ3"/>
    <mergeCell ref="JOK3:JOR3"/>
    <mergeCell ref="JOS3:JOZ3"/>
    <mergeCell ref="JPA3:JPH3"/>
    <mergeCell ref="JPI3:JPP3"/>
    <mergeCell ref="JLY3:JMF3"/>
    <mergeCell ref="JMG3:JMN3"/>
    <mergeCell ref="JMO3:JMV3"/>
    <mergeCell ref="JMW3:JND3"/>
    <mergeCell ref="JNE3:JNL3"/>
    <mergeCell ref="JNM3:JNT3"/>
    <mergeCell ref="JKC3:JKJ3"/>
    <mergeCell ref="JKK3:JKR3"/>
    <mergeCell ref="JKS3:JKZ3"/>
    <mergeCell ref="JLA3:JLH3"/>
    <mergeCell ref="JLI3:JLP3"/>
    <mergeCell ref="JLQ3:JLX3"/>
    <mergeCell ref="JIG3:JIN3"/>
    <mergeCell ref="JIO3:JIV3"/>
    <mergeCell ref="JIW3:JJD3"/>
    <mergeCell ref="JJE3:JJL3"/>
    <mergeCell ref="JJM3:JJT3"/>
    <mergeCell ref="JJU3:JKB3"/>
    <mergeCell ref="JGK3:JGR3"/>
    <mergeCell ref="JGS3:JGZ3"/>
    <mergeCell ref="JHA3:JHH3"/>
    <mergeCell ref="JHI3:JHP3"/>
    <mergeCell ref="JHQ3:JHX3"/>
    <mergeCell ref="JHY3:JIF3"/>
    <mergeCell ref="JEO3:JEV3"/>
    <mergeCell ref="JEW3:JFD3"/>
    <mergeCell ref="JFE3:JFL3"/>
    <mergeCell ref="JFM3:JFT3"/>
    <mergeCell ref="JFU3:JGB3"/>
    <mergeCell ref="JGC3:JGJ3"/>
    <mergeCell ref="JCS3:JCZ3"/>
    <mergeCell ref="JDA3:JDH3"/>
    <mergeCell ref="JDI3:JDP3"/>
    <mergeCell ref="JDQ3:JDX3"/>
    <mergeCell ref="JDY3:JEF3"/>
    <mergeCell ref="JEG3:JEN3"/>
    <mergeCell ref="JAW3:JBD3"/>
    <mergeCell ref="JBE3:JBL3"/>
    <mergeCell ref="JBM3:JBT3"/>
    <mergeCell ref="JBU3:JCB3"/>
    <mergeCell ref="JCC3:JCJ3"/>
    <mergeCell ref="JCK3:JCR3"/>
    <mergeCell ref="IZA3:IZH3"/>
    <mergeCell ref="IZI3:IZP3"/>
    <mergeCell ref="IZQ3:IZX3"/>
    <mergeCell ref="IZY3:JAF3"/>
    <mergeCell ref="JAG3:JAN3"/>
    <mergeCell ref="JAO3:JAV3"/>
    <mergeCell ref="IXE3:IXL3"/>
    <mergeCell ref="IXM3:IXT3"/>
    <mergeCell ref="IXU3:IYB3"/>
    <mergeCell ref="IYC3:IYJ3"/>
    <mergeCell ref="IYK3:IYR3"/>
    <mergeCell ref="IYS3:IYZ3"/>
    <mergeCell ref="IVI3:IVP3"/>
    <mergeCell ref="IVQ3:IVX3"/>
    <mergeCell ref="IVY3:IWF3"/>
    <mergeCell ref="IWG3:IWN3"/>
    <mergeCell ref="IWO3:IWV3"/>
    <mergeCell ref="IWW3:IXD3"/>
    <mergeCell ref="ITM3:ITT3"/>
    <mergeCell ref="ITU3:IUB3"/>
    <mergeCell ref="IUC3:IUJ3"/>
    <mergeCell ref="IUK3:IUR3"/>
    <mergeCell ref="IUS3:IUZ3"/>
    <mergeCell ref="IVA3:IVH3"/>
    <mergeCell ref="IRQ3:IRX3"/>
    <mergeCell ref="IRY3:ISF3"/>
    <mergeCell ref="ISG3:ISN3"/>
    <mergeCell ref="ISO3:ISV3"/>
    <mergeCell ref="ISW3:ITD3"/>
    <mergeCell ref="ITE3:ITL3"/>
    <mergeCell ref="IPU3:IQB3"/>
    <mergeCell ref="IQC3:IQJ3"/>
    <mergeCell ref="IQK3:IQR3"/>
    <mergeCell ref="IQS3:IQZ3"/>
    <mergeCell ref="IRA3:IRH3"/>
    <mergeCell ref="IRI3:IRP3"/>
    <mergeCell ref="INY3:IOF3"/>
    <mergeCell ref="IOG3:ION3"/>
    <mergeCell ref="IOO3:IOV3"/>
    <mergeCell ref="IOW3:IPD3"/>
    <mergeCell ref="IPE3:IPL3"/>
    <mergeCell ref="IPM3:IPT3"/>
    <mergeCell ref="IMC3:IMJ3"/>
    <mergeCell ref="IMK3:IMR3"/>
    <mergeCell ref="IMS3:IMZ3"/>
    <mergeCell ref="INA3:INH3"/>
    <mergeCell ref="INI3:INP3"/>
    <mergeCell ref="INQ3:INX3"/>
    <mergeCell ref="IKG3:IKN3"/>
    <mergeCell ref="IKO3:IKV3"/>
    <mergeCell ref="IKW3:ILD3"/>
    <mergeCell ref="ILE3:ILL3"/>
    <mergeCell ref="ILM3:ILT3"/>
    <mergeCell ref="ILU3:IMB3"/>
    <mergeCell ref="IIK3:IIR3"/>
    <mergeCell ref="IIS3:IIZ3"/>
    <mergeCell ref="IJA3:IJH3"/>
    <mergeCell ref="IJI3:IJP3"/>
    <mergeCell ref="IJQ3:IJX3"/>
    <mergeCell ref="IJY3:IKF3"/>
    <mergeCell ref="IGO3:IGV3"/>
    <mergeCell ref="IGW3:IHD3"/>
    <mergeCell ref="IHE3:IHL3"/>
    <mergeCell ref="IHM3:IHT3"/>
    <mergeCell ref="IHU3:IIB3"/>
    <mergeCell ref="IIC3:IIJ3"/>
    <mergeCell ref="IES3:IEZ3"/>
    <mergeCell ref="IFA3:IFH3"/>
    <mergeCell ref="IFI3:IFP3"/>
    <mergeCell ref="IFQ3:IFX3"/>
    <mergeCell ref="IFY3:IGF3"/>
    <mergeCell ref="IGG3:IGN3"/>
    <mergeCell ref="ICW3:IDD3"/>
    <mergeCell ref="IDE3:IDL3"/>
    <mergeCell ref="IDM3:IDT3"/>
    <mergeCell ref="IDU3:IEB3"/>
    <mergeCell ref="IEC3:IEJ3"/>
    <mergeCell ref="IEK3:IER3"/>
    <mergeCell ref="IBA3:IBH3"/>
    <mergeCell ref="IBI3:IBP3"/>
    <mergeCell ref="IBQ3:IBX3"/>
    <mergeCell ref="IBY3:ICF3"/>
    <mergeCell ref="ICG3:ICN3"/>
    <mergeCell ref="ICO3:ICV3"/>
    <mergeCell ref="HZE3:HZL3"/>
    <mergeCell ref="HZM3:HZT3"/>
    <mergeCell ref="HZU3:IAB3"/>
    <mergeCell ref="IAC3:IAJ3"/>
    <mergeCell ref="IAK3:IAR3"/>
    <mergeCell ref="IAS3:IAZ3"/>
    <mergeCell ref="HXI3:HXP3"/>
    <mergeCell ref="HXQ3:HXX3"/>
    <mergeCell ref="HXY3:HYF3"/>
    <mergeCell ref="HYG3:HYN3"/>
    <mergeCell ref="HYO3:HYV3"/>
    <mergeCell ref="HYW3:HZD3"/>
    <mergeCell ref="HVM3:HVT3"/>
    <mergeCell ref="HVU3:HWB3"/>
    <mergeCell ref="HWC3:HWJ3"/>
    <mergeCell ref="HWK3:HWR3"/>
    <mergeCell ref="HWS3:HWZ3"/>
    <mergeCell ref="HXA3:HXH3"/>
    <mergeCell ref="HTQ3:HTX3"/>
    <mergeCell ref="HTY3:HUF3"/>
    <mergeCell ref="HUG3:HUN3"/>
    <mergeCell ref="HUO3:HUV3"/>
    <mergeCell ref="HUW3:HVD3"/>
    <mergeCell ref="HVE3:HVL3"/>
    <mergeCell ref="HRU3:HSB3"/>
    <mergeCell ref="HSC3:HSJ3"/>
    <mergeCell ref="HSK3:HSR3"/>
    <mergeCell ref="HSS3:HSZ3"/>
    <mergeCell ref="HTA3:HTH3"/>
    <mergeCell ref="HTI3:HTP3"/>
    <mergeCell ref="HPY3:HQF3"/>
    <mergeCell ref="HQG3:HQN3"/>
    <mergeCell ref="HQO3:HQV3"/>
    <mergeCell ref="HQW3:HRD3"/>
    <mergeCell ref="HRE3:HRL3"/>
    <mergeCell ref="HRM3:HRT3"/>
    <mergeCell ref="HOC3:HOJ3"/>
    <mergeCell ref="HOK3:HOR3"/>
    <mergeCell ref="HOS3:HOZ3"/>
    <mergeCell ref="HPA3:HPH3"/>
    <mergeCell ref="HPI3:HPP3"/>
    <mergeCell ref="HPQ3:HPX3"/>
    <mergeCell ref="HMG3:HMN3"/>
    <mergeCell ref="HMO3:HMV3"/>
    <mergeCell ref="HMW3:HND3"/>
    <mergeCell ref="HNE3:HNL3"/>
    <mergeCell ref="HNM3:HNT3"/>
    <mergeCell ref="HNU3:HOB3"/>
    <mergeCell ref="HKK3:HKR3"/>
    <mergeCell ref="HKS3:HKZ3"/>
    <mergeCell ref="HLA3:HLH3"/>
    <mergeCell ref="HLI3:HLP3"/>
    <mergeCell ref="HLQ3:HLX3"/>
    <mergeCell ref="HLY3:HMF3"/>
    <mergeCell ref="HIO3:HIV3"/>
    <mergeCell ref="HIW3:HJD3"/>
    <mergeCell ref="HJE3:HJL3"/>
    <mergeCell ref="HJM3:HJT3"/>
    <mergeCell ref="HJU3:HKB3"/>
    <mergeCell ref="HKC3:HKJ3"/>
    <mergeCell ref="HGS3:HGZ3"/>
    <mergeCell ref="HHA3:HHH3"/>
    <mergeCell ref="HHI3:HHP3"/>
    <mergeCell ref="HHQ3:HHX3"/>
    <mergeCell ref="HHY3:HIF3"/>
    <mergeCell ref="HIG3:HIN3"/>
    <mergeCell ref="HEW3:HFD3"/>
    <mergeCell ref="HFE3:HFL3"/>
    <mergeCell ref="HFM3:HFT3"/>
    <mergeCell ref="HFU3:HGB3"/>
    <mergeCell ref="HGC3:HGJ3"/>
    <mergeCell ref="HGK3:HGR3"/>
    <mergeCell ref="HDA3:HDH3"/>
    <mergeCell ref="HDI3:HDP3"/>
    <mergeCell ref="HDQ3:HDX3"/>
    <mergeCell ref="HDY3:HEF3"/>
    <mergeCell ref="HEG3:HEN3"/>
    <mergeCell ref="HEO3:HEV3"/>
    <mergeCell ref="HBE3:HBL3"/>
    <mergeCell ref="HBM3:HBT3"/>
    <mergeCell ref="HBU3:HCB3"/>
    <mergeCell ref="HCC3:HCJ3"/>
    <mergeCell ref="HCK3:HCR3"/>
    <mergeCell ref="HCS3:HCZ3"/>
    <mergeCell ref="GZI3:GZP3"/>
    <mergeCell ref="GZQ3:GZX3"/>
    <mergeCell ref="GZY3:HAF3"/>
    <mergeCell ref="HAG3:HAN3"/>
    <mergeCell ref="HAO3:HAV3"/>
    <mergeCell ref="HAW3:HBD3"/>
    <mergeCell ref="GXM3:GXT3"/>
    <mergeCell ref="GXU3:GYB3"/>
    <mergeCell ref="GYC3:GYJ3"/>
    <mergeCell ref="GYK3:GYR3"/>
    <mergeCell ref="GYS3:GYZ3"/>
    <mergeCell ref="GZA3:GZH3"/>
    <mergeCell ref="GVQ3:GVX3"/>
    <mergeCell ref="GVY3:GWF3"/>
    <mergeCell ref="GWG3:GWN3"/>
    <mergeCell ref="GWO3:GWV3"/>
    <mergeCell ref="GWW3:GXD3"/>
    <mergeCell ref="GXE3:GXL3"/>
    <mergeCell ref="GTU3:GUB3"/>
    <mergeCell ref="GUC3:GUJ3"/>
    <mergeCell ref="GUK3:GUR3"/>
    <mergeCell ref="GUS3:GUZ3"/>
    <mergeCell ref="GVA3:GVH3"/>
    <mergeCell ref="GVI3:GVP3"/>
    <mergeCell ref="GRY3:GSF3"/>
    <mergeCell ref="GSG3:GSN3"/>
    <mergeCell ref="GSO3:GSV3"/>
    <mergeCell ref="GSW3:GTD3"/>
    <mergeCell ref="GTE3:GTL3"/>
    <mergeCell ref="GTM3:GTT3"/>
    <mergeCell ref="GQC3:GQJ3"/>
    <mergeCell ref="GQK3:GQR3"/>
    <mergeCell ref="GQS3:GQZ3"/>
    <mergeCell ref="GRA3:GRH3"/>
    <mergeCell ref="GRI3:GRP3"/>
    <mergeCell ref="GRQ3:GRX3"/>
    <mergeCell ref="GOG3:GON3"/>
    <mergeCell ref="GOO3:GOV3"/>
    <mergeCell ref="GOW3:GPD3"/>
    <mergeCell ref="GPE3:GPL3"/>
    <mergeCell ref="GPM3:GPT3"/>
    <mergeCell ref="GPU3:GQB3"/>
    <mergeCell ref="GMK3:GMR3"/>
    <mergeCell ref="GMS3:GMZ3"/>
    <mergeCell ref="GNA3:GNH3"/>
    <mergeCell ref="GNI3:GNP3"/>
    <mergeCell ref="GNQ3:GNX3"/>
    <mergeCell ref="GNY3:GOF3"/>
    <mergeCell ref="GKO3:GKV3"/>
    <mergeCell ref="GKW3:GLD3"/>
    <mergeCell ref="GLE3:GLL3"/>
    <mergeCell ref="GLM3:GLT3"/>
    <mergeCell ref="GLU3:GMB3"/>
    <mergeCell ref="GMC3:GMJ3"/>
    <mergeCell ref="GIS3:GIZ3"/>
    <mergeCell ref="GJA3:GJH3"/>
    <mergeCell ref="GJI3:GJP3"/>
    <mergeCell ref="GJQ3:GJX3"/>
    <mergeCell ref="GJY3:GKF3"/>
    <mergeCell ref="GKG3:GKN3"/>
    <mergeCell ref="GGW3:GHD3"/>
    <mergeCell ref="GHE3:GHL3"/>
    <mergeCell ref="GHM3:GHT3"/>
    <mergeCell ref="GHU3:GIB3"/>
    <mergeCell ref="GIC3:GIJ3"/>
    <mergeCell ref="GIK3:GIR3"/>
    <mergeCell ref="GFA3:GFH3"/>
    <mergeCell ref="GFI3:GFP3"/>
    <mergeCell ref="GFQ3:GFX3"/>
    <mergeCell ref="GFY3:GGF3"/>
    <mergeCell ref="GGG3:GGN3"/>
    <mergeCell ref="GGO3:GGV3"/>
    <mergeCell ref="GDE3:GDL3"/>
    <mergeCell ref="GDM3:GDT3"/>
    <mergeCell ref="GDU3:GEB3"/>
    <mergeCell ref="GEC3:GEJ3"/>
    <mergeCell ref="GEK3:GER3"/>
    <mergeCell ref="GES3:GEZ3"/>
    <mergeCell ref="GBI3:GBP3"/>
    <mergeCell ref="GBQ3:GBX3"/>
    <mergeCell ref="GBY3:GCF3"/>
    <mergeCell ref="GCG3:GCN3"/>
    <mergeCell ref="GCO3:GCV3"/>
    <mergeCell ref="GCW3:GDD3"/>
    <mergeCell ref="FZM3:FZT3"/>
    <mergeCell ref="FZU3:GAB3"/>
    <mergeCell ref="GAC3:GAJ3"/>
    <mergeCell ref="GAK3:GAR3"/>
    <mergeCell ref="GAS3:GAZ3"/>
    <mergeCell ref="GBA3:GBH3"/>
    <mergeCell ref="FXQ3:FXX3"/>
    <mergeCell ref="FXY3:FYF3"/>
    <mergeCell ref="FYG3:FYN3"/>
    <mergeCell ref="FYO3:FYV3"/>
    <mergeCell ref="FYW3:FZD3"/>
    <mergeCell ref="FZE3:FZL3"/>
    <mergeCell ref="FVU3:FWB3"/>
    <mergeCell ref="FWC3:FWJ3"/>
    <mergeCell ref="FWK3:FWR3"/>
    <mergeCell ref="FWS3:FWZ3"/>
    <mergeCell ref="FXA3:FXH3"/>
    <mergeCell ref="FXI3:FXP3"/>
    <mergeCell ref="FTY3:FUF3"/>
    <mergeCell ref="FUG3:FUN3"/>
    <mergeCell ref="FUO3:FUV3"/>
    <mergeCell ref="FUW3:FVD3"/>
    <mergeCell ref="FVE3:FVL3"/>
    <mergeCell ref="FVM3:FVT3"/>
    <mergeCell ref="FSC3:FSJ3"/>
    <mergeCell ref="FSK3:FSR3"/>
    <mergeCell ref="FSS3:FSZ3"/>
    <mergeCell ref="FTA3:FTH3"/>
    <mergeCell ref="FTI3:FTP3"/>
    <mergeCell ref="FTQ3:FTX3"/>
    <mergeCell ref="FQG3:FQN3"/>
    <mergeCell ref="FQO3:FQV3"/>
    <mergeCell ref="FQW3:FRD3"/>
    <mergeCell ref="FRE3:FRL3"/>
    <mergeCell ref="FRM3:FRT3"/>
    <mergeCell ref="FRU3:FSB3"/>
    <mergeCell ref="FOK3:FOR3"/>
    <mergeCell ref="FOS3:FOZ3"/>
    <mergeCell ref="FPA3:FPH3"/>
    <mergeCell ref="FPI3:FPP3"/>
    <mergeCell ref="FPQ3:FPX3"/>
    <mergeCell ref="FPY3:FQF3"/>
    <mergeCell ref="FMO3:FMV3"/>
    <mergeCell ref="FMW3:FND3"/>
    <mergeCell ref="FNE3:FNL3"/>
    <mergeCell ref="FNM3:FNT3"/>
    <mergeCell ref="FNU3:FOB3"/>
    <mergeCell ref="FOC3:FOJ3"/>
    <mergeCell ref="FKS3:FKZ3"/>
    <mergeCell ref="FLA3:FLH3"/>
    <mergeCell ref="FLI3:FLP3"/>
    <mergeCell ref="FLQ3:FLX3"/>
    <mergeCell ref="FLY3:FMF3"/>
    <mergeCell ref="FMG3:FMN3"/>
    <mergeCell ref="FIW3:FJD3"/>
    <mergeCell ref="FJE3:FJL3"/>
    <mergeCell ref="FJM3:FJT3"/>
    <mergeCell ref="FJU3:FKB3"/>
    <mergeCell ref="FKC3:FKJ3"/>
    <mergeCell ref="FKK3:FKR3"/>
    <mergeCell ref="FHA3:FHH3"/>
    <mergeCell ref="FHI3:FHP3"/>
    <mergeCell ref="FHQ3:FHX3"/>
    <mergeCell ref="FHY3:FIF3"/>
    <mergeCell ref="FIG3:FIN3"/>
    <mergeCell ref="FIO3:FIV3"/>
    <mergeCell ref="FFE3:FFL3"/>
    <mergeCell ref="FFM3:FFT3"/>
    <mergeCell ref="FFU3:FGB3"/>
    <mergeCell ref="FGC3:FGJ3"/>
    <mergeCell ref="FGK3:FGR3"/>
    <mergeCell ref="FGS3:FGZ3"/>
    <mergeCell ref="FDI3:FDP3"/>
    <mergeCell ref="FDQ3:FDX3"/>
    <mergeCell ref="FDY3:FEF3"/>
    <mergeCell ref="FEG3:FEN3"/>
    <mergeCell ref="FEO3:FEV3"/>
    <mergeCell ref="FEW3:FFD3"/>
    <mergeCell ref="FBM3:FBT3"/>
    <mergeCell ref="FBU3:FCB3"/>
    <mergeCell ref="FCC3:FCJ3"/>
    <mergeCell ref="FCK3:FCR3"/>
    <mergeCell ref="FCS3:FCZ3"/>
    <mergeCell ref="FDA3:FDH3"/>
    <mergeCell ref="EZQ3:EZX3"/>
    <mergeCell ref="EZY3:FAF3"/>
    <mergeCell ref="FAG3:FAN3"/>
    <mergeCell ref="FAO3:FAV3"/>
    <mergeCell ref="FAW3:FBD3"/>
    <mergeCell ref="FBE3:FBL3"/>
    <mergeCell ref="EXU3:EYB3"/>
    <mergeCell ref="EYC3:EYJ3"/>
    <mergeCell ref="EYK3:EYR3"/>
    <mergeCell ref="EYS3:EYZ3"/>
    <mergeCell ref="EZA3:EZH3"/>
    <mergeCell ref="EZI3:EZP3"/>
    <mergeCell ref="EVY3:EWF3"/>
    <mergeCell ref="EWG3:EWN3"/>
    <mergeCell ref="EWO3:EWV3"/>
    <mergeCell ref="EWW3:EXD3"/>
    <mergeCell ref="EXE3:EXL3"/>
    <mergeCell ref="EXM3:EXT3"/>
    <mergeCell ref="EUC3:EUJ3"/>
    <mergeCell ref="EUK3:EUR3"/>
    <mergeCell ref="EUS3:EUZ3"/>
    <mergeCell ref="EVA3:EVH3"/>
    <mergeCell ref="EVI3:EVP3"/>
    <mergeCell ref="EVQ3:EVX3"/>
    <mergeCell ref="ESG3:ESN3"/>
    <mergeCell ref="ESO3:ESV3"/>
    <mergeCell ref="ESW3:ETD3"/>
    <mergeCell ref="ETE3:ETL3"/>
    <mergeCell ref="ETM3:ETT3"/>
    <mergeCell ref="ETU3:EUB3"/>
    <mergeCell ref="EQK3:EQR3"/>
    <mergeCell ref="EQS3:EQZ3"/>
    <mergeCell ref="ERA3:ERH3"/>
    <mergeCell ref="ERI3:ERP3"/>
    <mergeCell ref="ERQ3:ERX3"/>
    <mergeCell ref="ERY3:ESF3"/>
    <mergeCell ref="EOO3:EOV3"/>
    <mergeCell ref="EOW3:EPD3"/>
    <mergeCell ref="EPE3:EPL3"/>
    <mergeCell ref="EPM3:EPT3"/>
    <mergeCell ref="EPU3:EQB3"/>
    <mergeCell ref="EQC3:EQJ3"/>
    <mergeCell ref="EMS3:EMZ3"/>
    <mergeCell ref="ENA3:ENH3"/>
    <mergeCell ref="ENI3:ENP3"/>
    <mergeCell ref="ENQ3:ENX3"/>
    <mergeCell ref="ENY3:EOF3"/>
    <mergeCell ref="EOG3:EON3"/>
    <mergeCell ref="EKW3:ELD3"/>
    <mergeCell ref="ELE3:ELL3"/>
    <mergeCell ref="ELM3:ELT3"/>
    <mergeCell ref="ELU3:EMB3"/>
    <mergeCell ref="EMC3:EMJ3"/>
    <mergeCell ref="EMK3:EMR3"/>
    <mergeCell ref="EJA3:EJH3"/>
    <mergeCell ref="EJI3:EJP3"/>
    <mergeCell ref="EJQ3:EJX3"/>
    <mergeCell ref="EJY3:EKF3"/>
    <mergeCell ref="EKG3:EKN3"/>
    <mergeCell ref="EKO3:EKV3"/>
    <mergeCell ref="EHE3:EHL3"/>
    <mergeCell ref="EHM3:EHT3"/>
    <mergeCell ref="EHU3:EIB3"/>
    <mergeCell ref="EIC3:EIJ3"/>
    <mergeCell ref="EIK3:EIR3"/>
    <mergeCell ref="EIS3:EIZ3"/>
    <mergeCell ref="EFI3:EFP3"/>
    <mergeCell ref="EFQ3:EFX3"/>
    <mergeCell ref="EFY3:EGF3"/>
    <mergeCell ref="EGG3:EGN3"/>
    <mergeCell ref="EGO3:EGV3"/>
    <mergeCell ref="EGW3:EHD3"/>
    <mergeCell ref="EDM3:EDT3"/>
    <mergeCell ref="EDU3:EEB3"/>
    <mergeCell ref="EEC3:EEJ3"/>
    <mergeCell ref="EEK3:EER3"/>
    <mergeCell ref="EES3:EEZ3"/>
    <mergeCell ref="EFA3:EFH3"/>
    <mergeCell ref="EBQ3:EBX3"/>
    <mergeCell ref="EBY3:ECF3"/>
    <mergeCell ref="ECG3:ECN3"/>
    <mergeCell ref="ECO3:ECV3"/>
    <mergeCell ref="ECW3:EDD3"/>
    <mergeCell ref="EDE3:EDL3"/>
    <mergeCell ref="DZU3:EAB3"/>
    <mergeCell ref="EAC3:EAJ3"/>
    <mergeCell ref="EAK3:EAR3"/>
    <mergeCell ref="EAS3:EAZ3"/>
    <mergeCell ref="EBA3:EBH3"/>
    <mergeCell ref="EBI3:EBP3"/>
    <mergeCell ref="DXY3:DYF3"/>
    <mergeCell ref="DYG3:DYN3"/>
    <mergeCell ref="DYO3:DYV3"/>
    <mergeCell ref="DYW3:DZD3"/>
    <mergeCell ref="DZE3:DZL3"/>
    <mergeCell ref="DZM3:DZT3"/>
    <mergeCell ref="DWC3:DWJ3"/>
    <mergeCell ref="DWK3:DWR3"/>
    <mergeCell ref="DWS3:DWZ3"/>
    <mergeCell ref="DXA3:DXH3"/>
    <mergeCell ref="DXI3:DXP3"/>
    <mergeCell ref="DXQ3:DXX3"/>
    <mergeCell ref="DUG3:DUN3"/>
    <mergeCell ref="DUO3:DUV3"/>
    <mergeCell ref="DUW3:DVD3"/>
    <mergeCell ref="DVE3:DVL3"/>
    <mergeCell ref="DVM3:DVT3"/>
    <mergeCell ref="DVU3:DWB3"/>
    <mergeCell ref="DSK3:DSR3"/>
    <mergeCell ref="DSS3:DSZ3"/>
    <mergeCell ref="DTA3:DTH3"/>
    <mergeCell ref="DTI3:DTP3"/>
    <mergeCell ref="DTQ3:DTX3"/>
    <mergeCell ref="DTY3:DUF3"/>
    <mergeCell ref="DQO3:DQV3"/>
    <mergeCell ref="DQW3:DRD3"/>
    <mergeCell ref="DRE3:DRL3"/>
    <mergeCell ref="DRM3:DRT3"/>
    <mergeCell ref="DRU3:DSB3"/>
    <mergeCell ref="DSC3:DSJ3"/>
    <mergeCell ref="DOS3:DOZ3"/>
    <mergeCell ref="DPA3:DPH3"/>
    <mergeCell ref="DPI3:DPP3"/>
    <mergeCell ref="DPQ3:DPX3"/>
    <mergeCell ref="DPY3:DQF3"/>
    <mergeCell ref="DQG3:DQN3"/>
    <mergeCell ref="DMW3:DND3"/>
    <mergeCell ref="DNE3:DNL3"/>
    <mergeCell ref="DNM3:DNT3"/>
    <mergeCell ref="DNU3:DOB3"/>
    <mergeCell ref="DOC3:DOJ3"/>
    <mergeCell ref="DOK3:DOR3"/>
    <mergeCell ref="DLA3:DLH3"/>
    <mergeCell ref="DLI3:DLP3"/>
    <mergeCell ref="DLQ3:DLX3"/>
    <mergeCell ref="DLY3:DMF3"/>
    <mergeCell ref="DMG3:DMN3"/>
    <mergeCell ref="DMO3:DMV3"/>
    <mergeCell ref="DJE3:DJL3"/>
    <mergeCell ref="DJM3:DJT3"/>
    <mergeCell ref="DJU3:DKB3"/>
    <mergeCell ref="DKC3:DKJ3"/>
    <mergeCell ref="DKK3:DKR3"/>
    <mergeCell ref="DKS3:DKZ3"/>
    <mergeCell ref="DHI3:DHP3"/>
    <mergeCell ref="DHQ3:DHX3"/>
    <mergeCell ref="DHY3:DIF3"/>
    <mergeCell ref="DIG3:DIN3"/>
    <mergeCell ref="DIO3:DIV3"/>
    <mergeCell ref="DIW3:DJD3"/>
    <mergeCell ref="DFM3:DFT3"/>
    <mergeCell ref="DFU3:DGB3"/>
    <mergeCell ref="DGC3:DGJ3"/>
    <mergeCell ref="DGK3:DGR3"/>
    <mergeCell ref="DGS3:DGZ3"/>
    <mergeCell ref="DHA3:DHH3"/>
    <mergeCell ref="DDQ3:DDX3"/>
    <mergeCell ref="DDY3:DEF3"/>
    <mergeCell ref="DEG3:DEN3"/>
    <mergeCell ref="DEO3:DEV3"/>
    <mergeCell ref="DEW3:DFD3"/>
    <mergeCell ref="DFE3:DFL3"/>
    <mergeCell ref="DBU3:DCB3"/>
    <mergeCell ref="DCC3:DCJ3"/>
    <mergeCell ref="DCK3:DCR3"/>
    <mergeCell ref="DCS3:DCZ3"/>
    <mergeCell ref="DDA3:DDH3"/>
    <mergeCell ref="DDI3:DDP3"/>
    <mergeCell ref="CZY3:DAF3"/>
    <mergeCell ref="DAG3:DAN3"/>
    <mergeCell ref="DAO3:DAV3"/>
    <mergeCell ref="DAW3:DBD3"/>
    <mergeCell ref="DBE3:DBL3"/>
    <mergeCell ref="DBM3:DBT3"/>
    <mergeCell ref="CYC3:CYJ3"/>
    <mergeCell ref="CYK3:CYR3"/>
    <mergeCell ref="CYS3:CYZ3"/>
    <mergeCell ref="CZA3:CZH3"/>
    <mergeCell ref="CZI3:CZP3"/>
    <mergeCell ref="CZQ3:CZX3"/>
    <mergeCell ref="CWG3:CWN3"/>
    <mergeCell ref="CWO3:CWV3"/>
    <mergeCell ref="CWW3:CXD3"/>
    <mergeCell ref="CXE3:CXL3"/>
    <mergeCell ref="CXM3:CXT3"/>
    <mergeCell ref="CXU3:CYB3"/>
    <mergeCell ref="CUK3:CUR3"/>
    <mergeCell ref="CUS3:CUZ3"/>
    <mergeCell ref="CVA3:CVH3"/>
    <mergeCell ref="CVI3:CVP3"/>
    <mergeCell ref="CVQ3:CVX3"/>
    <mergeCell ref="CVY3:CWF3"/>
    <mergeCell ref="CSO3:CSV3"/>
    <mergeCell ref="CSW3:CTD3"/>
    <mergeCell ref="CTE3:CTL3"/>
    <mergeCell ref="CTM3:CTT3"/>
    <mergeCell ref="CTU3:CUB3"/>
    <mergeCell ref="CUC3:CUJ3"/>
    <mergeCell ref="CQS3:CQZ3"/>
    <mergeCell ref="CRA3:CRH3"/>
    <mergeCell ref="CRI3:CRP3"/>
    <mergeCell ref="CRQ3:CRX3"/>
    <mergeCell ref="CRY3:CSF3"/>
    <mergeCell ref="CSG3:CSN3"/>
    <mergeCell ref="COW3:CPD3"/>
    <mergeCell ref="CPE3:CPL3"/>
    <mergeCell ref="CPM3:CPT3"/>
    <mergeCell ref="CPU3:CQB3"/>
    <mergeCell ref="CQC3:CQJ3"/>
    <mergeCell ref="CQK3:CQR3"/>
    <mergeCell ref="CNA3:CNH3"/>
    <mergeCell ref="CNI3:CNP3"/>
    <mergeCell ref="CNQ3:CNX3"/>
    <mergeCell ref="CNY3:COF3"/>
    <mergeCell ref="COG3:CON3"/>
    <mergeCell ref="COO3:COV3"/>
    <mergeCell ref="CLE3:CLL3"/>
    <mergeCell ref="CLM3:CLT3"/>
    <mergeCell ref="CLU3:CMB3"/>
    <mergeCell ref="CMC3:CMJ3"/>
    <mergeCell ref="CMK3:CMR3"/>
    <mergeCell ref="CMS3:CMZ3"/>
    <mergeCell ref="CJI3:CJP3"/>
    <mergeCell ref="CJQ3:CJX3"/>
    <mergeCell ref="CJY3:CKF3"/>
    <mergeCell ref="CKG3:CKN3"/>
    <mergeCell ref="CKO3:CKV3"/>
    <mergeCell ref="CKW3:CLD3"/>
    <mergeCell ref="CHM3:CHT3"/>
    <mergeCell ref="CHU3:CIB3"/>
    <mergeCell ref="CIC3:CIJ3"/>
    <mergeCell ref="CIK3:CIR3"/>
    <mergeCell ref="CIS3:CIZ3"/>
    <mergeCell ref="CJA3:CJH3"/>
    <mergeCell ref="CFQ3:CFX3"/>
    <mergeCell ref="CFY3:CGF3"/>
    <mergeCell ref="CGG3:CGN3"/>
    <mergeCell ref="CGO3:CGV3"/>
    <mergeCell ref="CGW3:CHD3"/>
    <mergeCell ref="CHE3:CHL3"/>
    <mergeCell ref="CDU3:CEB3"/>
    <mergeCell ref="CEC3:CEJ3"/>
    <mergeCell ref="CEK3:CER3"/>
    <mergeCell ref="CES3:CEZ3"/>
    <mergeCell ref="CFA3:CFH3"/>
    <mergeCell ref="CFI3:CFP3"/>
    <mergeCell ref="CBY3:CCF3"/>
    <mergeCell ref="CCG3:CCN3"/>
    <mergeCell ref="CCO3:CCV3"/>
    <mergeCell ref="CCW3:CDD3"/>
    <mergeCell ref="CDE3:CDL3"/>
    <mergeCell ref="CDM3:CDT3"/>
    <mergeCell ref="CAC3:CAJ3"/>
    <mergeCell ref="CAK3:CAR3"/>
    <mergeCell ref="CAS3:CAZ3"/>
    <mergeCell ref="CBA3:CBH3"/>
    <mergeCell ref="CBI3:CBP3"/>
    <mergeCell ref="CBQ3:CBX3"/>
    <mergeCell ref="BYG3:BYN3"/>
    <mergeCell ref="BYO3:BYV3"/>
    <mergeCell ref="BYW3:BZD3"/>
    <mergeCell ref="BZE3:BZL3"/>
    <mergeCell ref="BZM3:BZT3"/>
    <mergeCell ref="BZU3:CAB3"/>
    <mergeCell ref="BWK3:BWR3"/>
    <mergeCell ref="BWS3:BWZ3"/>
    <mergeCell ref="BXA3:BXH3"/>
    <mergeCell ref="BXI3:BXP3"/>
    <mergeCell ref="BXQ3:BXX3"/>
    <mergeCell ref="BXY3:BYF3"/>
    <mergeCell ref="BUO3:BUV3"/>
    <mergeCell ref="BUW3:BVD3"/>
    <mergeCell ref="BVE3:BVL3"/>
    <mergeCell ref="BVM3:BVT3"/>
    <mergeCell ref="BVU3:BWB3"/>
    <mergeCell ref="BWC3:BWJ3"/>
    <mergeCell ref="BSS3:BSZ3"/>
    <mergeCell ref="BTA3:BTH3"/>
    <mergeCell ref="BTI3:BTP3"/>
    <mergeCell ref="BTQ3:BTX3"/>
    <mergeCell ref="BTY3:BUF3"/>
    <mergeCell ref="BUG3:BUN3"/>
    <mergeCell ref="BQW3:BRD3"/>
    <mergeCell ref="BRE3:BRL3"/>
    <mergeCell ref="BRM3:BRT3"/>
    <mergeCell ref="BRU3:BSB3"/>
    <mergeCell ref="BSC3:BSJ3"/>
    <mergeCell ref="BSK3:BSR3"/>
    <mergeCell ref="BPA3:BPH3"/>
    <mergeCell ref="BPI3:BPP3"/>
    <mergeCell ref="BPQ3:BPX3"/>
    <mergeCell ref="BPY3:BQF3"/>
    <mergeCell ref="BQG3:BQN3"/>
    <mergeCell ref="BQO3:BQV3"/>
    <mergeCell ref="BNE3:BNL3"/>
    <mergeCell ref="BNM3:BNT3"/>
    <mergeCell ref="BNU3:BOB3"/>
    <mergeCell ref="BOC3:BOJ3"/>
    <mergeCell ref="BOK3:BOR3"/>
    <mergeCell ref="BOS3:BOZ3"/>
    <mergeCell ref="BLI3:BLP3"/>
    <mergeCell ref="BLQ3:BLX3"/>
    <mergeCell ref="BLY3:BMF3"/>
    <mergeCell ref="BMG3:BMN3"/>
    <mergeCell ref="BMO3:BMV3"/>
    <mergeCell ref="BMW3:BND3"/>
    <mergeCell ref="BJM3:BJT3"/>
    <mergeCell ref="BJU3:BKB3"/>
    <mergeCell ref="BKC3:BKJ3"/>
    <mergeCell ref="BKK3:BKR3"/>
    <mergeCell ref="BKS3:BKZ3"/>
    <mergeCell ref="BLA3:BLH3"/>
    <mergeCell ref="BHQ3:BHX3"/>
    <mergeCell ref="BHY3:BIF3"/>
    <mergeCell ref="BIG3:BIN3"/>
    <mergeCell ref="BIO3:BIV3"/>
    <mergeCell ref="BIW3:BJD3"/>
    <mergeCell ref="BJE3:BJL3"/>
    <mergeCell ref="BFU3:BGB3"/>
    <mergeCell ref="BGC3:BGJ3"/>
    <mergeCell ref="BGK3:BGR3"/>
    <mergeCell ref="BGS3:BGZ3"/>
    <mergeCell ref="BHA3:BHH3"/>
    <mergeCell ref="BHI3:BHP3"/>
    <mergeCell ref="BDY3:BEF3"/>
    <mergeCell ref="BEG3:BEN3"/>
    <mergeCell ref="BEO3:BEV3"/>
    <mergeCell ref="BEW3:BFD3"/>
    <mergeCell ref="BFE3:BFL3"/>
    <mergeCell ref="BFM3:BFT3"/>
    <mergeCell ref="BCC3:BCJ3"/>
    <mergeCell ref="BCK3:BCR3"/>
    <mergeCell ref="BCS3:BCZ3"/>
    <mergeCell ref="BDA3:BDH3"/>
    <mergeCell ref="BDI3:BDP3"/>
    <mergeCell ref="BDQ3:BDX3"/>
    <mergeCell ref="BAG3:BAN3"/>
    <mergeCell ref="BAO3:BAV3"/>
    <mergeCell ref="BAW3:BBD3"/>
    <mergeCell ref="BBE3:BBL3"/>
    <mergeCell ref="BBM3:BBT3"/>
    <mergeCell ref="BBU3:BCB3"/>
    <mergeCell ref="AYK3:AYR3"/>
    <mergeCell ref="AYS3:AYZ3"/>
    <mergeCell ref="AZA3:AZH3"/>
    <mergeCell ref="AZI3:AZP3"/>
    <mergeCell ref="AZQ3:AZX3"/>
    <mergeCell ref="AZY3:BAF3"/>
    <mergeCell ref="AWO3:AWV3"/>
    <mergeCell ref="AWW3:AXD3"/>
    <mergeCell ref="AXE3:AXL3"/>
    <mergeCell ref="AXM3:AXT3"/>
    <mergeCell ref="AXU3:AYB3"/>
    <mergeCell ref="AYC3:AYJ3"/>
    <mergeCell ref="AUS3:AUZ3"/>
    <mergeCell ref="AVA3:AVH3"/>
    <mergeCell ref="AVI3:AVP3"/>
    <mergeCell ref="AVQ3:AVX3"/>
    <mergeCell ref="AVY3:AWF3"/>
    <mergeCell ref="AWG3:AWN3"/>
    <mergeCell ref="ASW3:ATD3"/>
    <mergeCell ref="ATE3:ATL3"/>
    <mergeCell ref="ATM3:ATT3"/>
    <mergeCell ref="ATU3:AUB3"/>
    <mergeCell ref="AUC3:AUJ3"/>
    <mergeCell ref="AUK3:AUR3"/>
    <mergeCell ref="ARA3:ARH3"/>
    <mergeCell ref="ARI3:ARP3"/>
    <mergeCell ref="ARQ3:ARX3"/>
    <mergeCell ref="ARY3:ASF3"/>
    <mergeCell ref="ASG3:ASN3"/>
    <mergeCell ref="ASO3:ASV3"/>
    <mergeCell ref="APE3:APL3"/>
    <mergeCell ref="APM3:APT3"/>
    <mergeCell ref="APU3:AQB3"/>
    <mergeCell ref="AQC3:AQJ3"/>
    <mergeCell ref="AQK3:AQR3"/>
    <mergeCell ref="AQS3:AQZ3"/>
    <mergeCell ref="ANI3:ANP3"/>
    <mergeCell ref="ANQ3:ANX3"/>
    <mergeCell ref="ANY3:AOF3"/>
    <mergeCell ref="AOG3:AON3"/>
    <mergeCell ref="AOO3:AOV3"/>
    <mergeCell ref="AOW3:APD3"/>
    <mergeCell ref="ALM3:ALT3"/>
    <mergeCell ref="ALU3:AMB3"/>
    <mergeCell ref="AMC3:AMJ3"/>
    <mergeCell ref="AMK3:AMR3"/>
    <mergeCell ref="AMS3:AMZ3"/>
    <mergeCell ref="ANA3:ANH3"/>
    <mergeCell ref="AJQ3:AJX3"/>
    <mergeCell ref="AJY3:AKF3"/>
    <mergeCell ref="AKG3:AKN3"/>
    <mergeCell ref="AKO3:AKV3"/>
    <mergeCell ref="AKW3:ALD3"/>
    <mergeCell ref="ALE3:ALL3"/>
    <mergeCell ref="AHU3:AIB3"/>
    <mergeCell ref="AIC3:AIJ3"/>
    <mergeCell ref="AIK3:AIR3"/>
    <mergeCell ref="AIS3:AIZ3"/>
    <mergeCell ref="AJA3:AJH3"/>
    <mergeCell ref="AJI3:AJP3"/>
    <mergeCell ref="AFY3:AGF3"/>
    <mergeCell ref="AGG3:AGN3"/>
    <mergeCell ref="AGO3:AGV3"/>
    <mergeCell ref="AGW3:AHD3"/>
    <mergeCell ref="AHE3:AHL3"/>
    <mergeCell ref="AHM3:AHT3"/>
    <mergeCell ref="AEC3:AEJ3"/>
    <mergeCell ref="AEK3:AER3"/>
    <mergeCell ref="AES3:AEZ3"/>
    <mergeCell ref="AFA3:AFH3"/>
    <mergeCell ref="AFI3:AFP3"/>
    <mergeCell ref="AFQ3:AFX3"/>
    <mergeCell ref="ACG3:ACN3"/>
    <mergeCell ref="ACO3:ACV3"/>
    <mergeCell ref="ACW3:ADD3"/>
    <mergeCell ref="ADE3:ADL3"/>
    <mergeCell ref="ADM3:ADT3"/>
    <mergeCell ref="ADU3:AEB3"/>
    <mergeCell ref="AAK3:AAR3"/>
    <mergeCell ref="AAS3:AAZ3"/>
    <mergeCell ref="ABA3:ABH3"/>
    <mergeCell ref="ABI3:ABP3"/>
    <mergeCell ref="ABQ3:ABX3"/>
    <mergeCell ref="ABY3:ACF3"/>
    <mergeCell ref="YO3:YV3"/>
    <mergeCell ref="YW3:ZD3"/>
    <mergeCell ref="ZE3:ZL3"/>
    <mergeCell ref="ZM3:ZT3"/>
    <mergeCell ref="ZU3:AAB3"/>
    <mergeCell ref="AAC3:AAJ3"/>
    <mergeCell ref="WS3:WZ3"/>
    <mergeCell ref="XA3:XH3"/>
    <mergeCell ref="XI3:XP3"/>
    <mergeCell ref="XQ3:XX3"/>
    <mergeCell ref="XY3:YF3"/>
    <mergeCell ref="YG3:YN3"/>
    <mergeCell ref="UW3:VD3"/>
    <mergeCell ref="VE3:VL3"/>
    <mergeCell ref="VM3:VT3"/>
    <mergeCell ref="VU3:WB3"/>
    <mergeCell ref="WC3:WJ3"/>
    <mergeCell ref="WK3:WR3"/>
    <mergeCell ref="TA3:TH3"/>
    <mergeCell ref="TI3:TP3"/>
    <mergeCell ref="TQ3:TX3"/>
    <mergeCell ref="TY3:UF3"/>
    <mergeCell ref="UG3:UN3"/>
    <mergeCell ref="UO3:UV3"/>
    <mergeCell ref="RE3:RL3"/>
    <mergeCell ref="RM3:RT3"/>
    <mergeCell ref="RU3:SB3"/>
    <mergeCell ref="SC3:SJ3"/>
    <mergeCell ref="SK3:SR3"/>
    <mergeCell ref="SS3:SZ3"/>
    <mergeCell ref="PI3:PP3"/>
    <mergeCell ref="PQ3:PX3"/>
    <mergeCell ref="PY3:QF3"/>
    <mergeCell ref="QG3:QN3"/>
    <mergeCell ref="QO3:QV3"/>
    <mergeCell ref="QW3:RD3"/>
    <mergeCell ref="NM3:NT3"/>
    <mergeCell ref="NU3:OB3"/>
    <mergeCell ref="OC3:OJ3"/>
    <mergeCell ref="OK3:OR3"/>
    <mergeCell ref="OS3:OZ3"/>
    <mergeCell ref="PA3:PH3"/>
    <mergeCell ref="LQ3:LX3"/>
    <mergeCell ref="LY3:MF3"/>
    <mergeCell ref="MG3:MN3"/>
    <mergeCell ref="MO3:MV3"/>
    <mergeCell ref="MW3:ND3"/>
    <mergeCell ref="NE3:NL3"/>
    <mergeCell ref="JU3:KB3"/>
    <mergeCell ref="KC3:KJ3"/>
    <mergeCell ref="KK3:KR3"/>
    <mergeCell ref="KS3:KZ3"/>
    <mergeCell ref="LA3:LH3"/>
    <mergeCell ref="LI3:LP3"/>
    <mergeCell ref="HY3:IF3"/>
    <mergeCell ref="IG3:IN3"/>
    <mergeCell ref="IO3:IV3"/>
    <mergeCell ref="IW3:JD3"/>
    <mergeCell ref="JE3:JL3"/>
    <mergeCell ref="JM3:JT3"/>
    <mergeCell ref="GC3:GJ3"/>
    <mergeCell ref="GK3:GR3"/>
    <mergeCell ref="GS3:GZ3"/>
    <mergeCell ref="HA3:HH3"/>
    <mergeCell ref="HI3:HP3"/>
    <mergeCell ref="HQ3:HX3"/>
    <mergeCell ref="EG3:EN3"/>
    <mergeCell ref="EO3:EV3"/>
    <mergeCell ref="EW3:FD3"/>
    <mergeCell ref="FE3:FL3"/>
    <mergeCell ref="FM3:FT3"/>
    <mergeCell ref="FU3:GB3"/>
    <mergeCell ref="CK3:CR3"/>
    <mergeCell ref="CS3:CZ3"/>
    <mergeCell ref="DA3:DH3"/>
    <mergeCell ref="DI3:DP3"/>
    <mergeCell ref="DQ3:DX3"/>
    <mergeCell ref="DY3:EF3"/>
    <mergeCell ref="AO3:AV3"/>
    <mergeCell ref="AW3:BD3"/>
    <mergeCell ref="BE3:BL3"/>
    <mergeCell ref="BM3:BT3"/>
    <mergeCell ref="BU3:CB3"/>
    <mergeCell ref="CC3:CJ3"/>
    <mergeCell ref="Y3:AF3"/>
    <mergeCell ref="AG3:AN3"/>
    <mergeCell ref="B2:Q2"/>
    <mergeCell ref="B3:Q3"/>
    <mergeCell ref="B1:Q1"/>
  </mergeCells>
  <hyperlinks>
    <hyperlink ref="B19" location="CONTENIDO!A1" display="CONTENIDO" xr:uid="{05C22B06-61F5-4B5B-9049-A45A7534AF22}"/>
  </hyperlinks>
  <pageMargins left="0.7" right="0.7" top="0.75" bottom="0.75" header="0.3" footer="0.3"/>
  <pageSetup orientation="portrait" r:id="rId1"/>
  <headerFooter>
    <oddFooter>&amp;C&amp;1#&amp;"Calibri"&amp;10&amp;K000000Uso Interno</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6A74-111B-49B5-87EB-EB6BF0D7B700}">
  <sheetPr codeName="Hoja23">
    <tabColor theme="4"/>
  </sheetPr>
  <dimension ref="A40:T40"/>
  <sheetViews>
    <sheetView showGridLines="0" showRowColHeaders="0" topLeftCell="A40" zoomScale="62" zoomScaleNormal="62" workbookViewId="0">
      <selection activeCell="T29" sqref="T29"/>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6590555E-281D-4C89-821F-FFE170FF6AAF}"/>
  </hyperlinks>
  <pageMargins left="0.7" right="0.7" top="0.75" bottom="0.75" header="0.3" footer="0.3"/>
  <pageSetup orientation="portrait" r:id="rId1"/>
  <headerFooter>
    <oddFooter>&amp;C&amp;1#&amp;"Calibri"&amp;10&amp;K000000Uso Interno</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6">
    <tabColor theme="6"/>
  </sheetPr>
  <dimension ref="A2:U31"/>
  <sheetViews>
    <sheetView showGridLines="0" zoomScale="70" zoomScaleNormal="70" workbookViewId="0">
      <pane xSplit="2" ySplit="6" topLeftCell="C22" activePane="bottomRight" state="frozen"/>
      <selection pane="topRight" activeCell="C1" sqref="C1"/>
      <selection pane="bottomLeft" activeCell="A7" sqref="A7"/>
      <selection pane="bottomRight" activeCell="T7" sqref="T7:T26"/>
    </sheetView>
  </sheetViews>
  <sheetFormatPr baseColWidth="10" defaultColWidth="0" defaultRowHeight="13.8" zeroHeight="1" x14ac:dyDescent="0.25"/>
  <cols>
    <col min="1" max="1" width="9" style="9" customWidth="1"/>
    <col min="2" max="2" width="33.09765625" style="9" bestFit="1" customWidth="1"/>
    <col min="3" max="3" width="12.59765625" style="9" bestFit="1" customWidth="1"/>
    <col min="4" max="4" width="7.5" style="9" bestFit="1" customWidth="1"/>
    <col min="5" max="7" width="8" style="9" customWidth="1"/>
    <col min="8" max="17" width="9.09765625" style="9" bestFit="1" customWidth="1"/>
    <col min="18" max="19" width="9.09765625" style="9" customWidth="1"/>
    <col min="20" max="20" width="10.19921875" style="9" customWidth="1"/>
    <col min="21" max="21" width="12.69921875" style="9" bestFit="1" customWidth="1"/>
    <col min="22" max="16384" width="42.09765625" style="9" hidden="1"/>
  </cols>
  <sheetData>
    <row r="2" spans="2:20" ht="17.399999999999999" x14ac:dyDescent="0.3">
      <c r="B2" s="309" t="s">
        <v>143</v>
      </c>
      <c r="C2" s="309"/>
      <c r="D2" s="309"/>
      <c r="E2" s="309"/>
      <c r="F2" s="309"/>
      <c r="G2" s="309"/>
      <c r="H2" s="309"/>
      <c r="I2" s="309"/>
      <c r="J2" s="309"/>
      <c r="K2" s="309"/>
      <c r="L2" s="309"/>
      <c r="M2" s="309"/>
      <c r="N2" s="309"/>
      <c r="O2" s="309"/>
      <c r="P2" s="309"/>
      <c r="Q2" s="309"/>
      <c r="R2" s="309"/>
      <c r="S2" s="309"/>
      <c r="T2" s="309"/>
    </row>
    <row r="3" spans="2:20" ht="20.25" customHeight="1" x14ac:dyDescent="0.25">
      <c r="B3" s="310" t="s">
        <v>209</v>
      </c>
      <c r="C3" s="310"/>
      <c r="D3" s="310"/>
      <c r="E3" s="310"/>
      <c r="F3" s="310"/>
      <c r="G3" s="310"/>
      <c r="H3" s="310"/>
      <c r="I3" s="310"/>
      <c r="J3" s="310"/>
      <c r="K3" s="310"/>
      <c r="L3" s="310"/>
      <c r="M3" s="310"/>
      <c r="N3" s="310"/>
      <c r="O3" s="310"/>
      <c r="P3" s="310"/>
      <c r="Q3" s="310"/>
      <c r="R3" s="310"/>
      <c r="S3" s="310"/>
      <c r="T3" s="310"/>
    </row>
    <row r="4" spans="2:20" ht="15.6" x14ac:dyDescent="0.25">
      <c r="B4" s="308" t="s">
        <v>265</v>
      </c>
      <c r="C4" s="308"/>
      <c r="D4" s="308"/>
      <c r="E4" s="308"/>
      <c r="F4" s="308"/>
      <c r="G4" s="308"/>
      <c r="H4" s="308"/>
      <c r="I4" s="308"/>
      <c r="J4" s="308"/>
      <c r="K4" s="308"/>
      <c r="L4" s="308"/>
      <c r="M4" s="308"/>
      <c r="N4" s="308"/>
      <c r="O4" s="308"/>
      <c r="P4" s="308"/>
      <c r="Q4" s="308"/>
      <c r="R4" s="308"/>
      <c r="S4" s="308"/>
      <c r="T4" s="308"/>
    </row>
    <row r="5" spans="2:20" ht="9.75" customHeight="1" x14ac:dyDescent="0.25">
      <c r="B5" s="146">
        <v>1</v>
      </c>
      <c r="C5" s="146">
        <v>2</v>
      </c>
      <c r="D5" s="146">
        <v>3</v>
      </c>
      <c r="E5" s="146">
        <v>4</v>
      </c>
      <c r="F5" s="146">
        <v>5</v>
      </c>
      <c r="G5" s="146">
        <v>6</v>
      </c>
      <c r="H5" s="146">
        <v>7</v>
      </c>
      <c r="I5" s="146">
        <v>8</v>
      </c>
      <c r="J5" s="146">
        <v>9</v>
      </c>
      <c r="K5" s="146">
        <v>10</v>
      </c>
      <c r="L5" s="146">
        <v>11</v>
      </c>
      <c r="M5" s="146">
        <v>12</v>
      </c>
      <c r="N5" s="146">
        <v>13</v>
      </c>
      <c r="O5" s="146">
        <v>14</v>
      </c>
      <c r="P5" s="146">
        <v>15</v>
      </c>
      <c r="Q5" s="146">
        <v>16</v>
      </c>
      <c r="R5" s="146"/>
      <c r="S5" s="146"/>
      <c r="T5" s="146">
        <v>17</v>
      </c>
    </row>
    <row r="6" spans="2:20" ht="31.2" x14ac:dyDescent="0.25">
      <c r="B6" s="18" t="s">
        <v>77</v>
      </c>
      <c r="C6" s="18" t="s">
        <v>78</v>
      </c>
      <c r="D6" s="181">
        <v>2009</v>
      </c>
      <c r="E6" s="181">
        <v>2010</v>
      </c>
      <c r="F6" s="181">
        <v>2011</v>
      </c>
      <c r="G6" s="181">
        <v>2012</v>
      </c>
      <c r="H6" s="181">
        <v>2013</v>
      </c>
      <c r="I6" s="181">
        <v>2014</v>
      </c>
      <c r="J6" s="181">
        <v>2015</v>
      </c>
      <c r="K6" s="181">
        <v>2016</v>
      </c>
      <c r="L6" s="181">
        <v>2017</v>
      </c>
      <c r="M6" s="181">
        <v>2018</v>
      </c>
      <c r="N6" s="181">
        <v>2019</v>
      </c>
      <c r="O6" s="181">
        <v>2020</v>
      </c>
      <c r="P6" s="181">
        <v>2021</v>
      </c>
      <c r="Q6" s="181">
        <v>2022</v>
      </c>
      <c r="R6" s="181">
        <v>2023</v>
      </c>
      <c r="S6" s="181">
        <v>2024</v>
      </c>
      <c r="T6" s="181" t="s">
        <v>0</v>
      </c>
    </row>
    <row r="7" spans="2:20" ht="17.399999999999999" customHeight="1" x14ac:dyDescent="0.25">
      <c r="B7" s="147" t="s">
        <v>155</v>
      </c>
      <c r="C7" s="260">
        <v>24</v>
      </c>
      <c r="D7" s="148">
        <v>10</v>
      </c>
      <c r="E7" s="148">
        <v>3228</v>
      </c>
      <c r="F7" s="148">
        <v>6466</v>
      </c>
      <c r="G7" s="148">
        <v>9838</v>
      </c>
      <c r="H7" s="148">
        <v>11692</v>
      </c>
      <c r="I7" s="148">
        <v>18492</v>
      </c>
      <c r="J7" s="148">
        <v>18862</v>
      </c>
      <c r="K7" s="148">
        <v>23276</v>
      </c>
      <c r="L7" s="148">
        <v>25137</v>
      </c>
      <c r="M7" s="148">
        <v>22008</v>
      </c>
      <c r="N7" s="148">
        <v>27016</v>
      </c>
      <c r="O7" s="148">
        <v>29698</v>
      </c>
      <c r="P7" s="148">
        <v>30397</v>
      </c>
      <c r="Q7" s="148">
        <v>30111</v>
      </c>
      <c r="R7" s="148">
        <v>35325</v>
      </c>
      <c r="S7" s="148">
        <v>43915</v>
      </c>
      <c r="T7" s="250">
        <f>SUM(D7:S7)</f>
        <v>335471</v>
      </c>
    </row>
    <row r="8" spans="2:20" ht="17.399999999999999" customHeight="1" x14ac:dyDescent="0.25">
      <c r="B8" s="149" t="s">
        <v>79</v>
      </c>
      <c r="C8" s="261">
        <v>20</v>
      </c>
      <c r="D8" s="150">
        <v>3</v>
      </c>
      <c r="E8" s="150">
        <v>50</v>
      </c>
      <c r="F8" s="150">
        <v>594</v>
      </c>
      <c r="G8" s="150">
        <v>2163</v>
      </c>
      <c r="H8" s="150">
        <v>2318</v>
      </c>
      <c r="I8" s="150">
        <v>4064</v>
      </c>
      <c r="J8" s="150">
        <v>3840</v>
      </c>
      <c r="K8" s="150">
        <v>4531</v>
      </c>
      <c r="L8" s="150">
        <v>5945</v>
      </c>
      <c r="M8" s="150">
        <v>8164</v>
      </c>
      <c r="N8" s="150">
        <v>11813</v>
      </c>
      <c r="O8" s="150">
        <v>12275</v>
      </c>
      <c r="P8" s="150">
        <v>13984</v>
      </c>
      <c r="Q8" s="150">
        <v>14335</v>
      </c>
      <c r="R8" s="150">
        <v>17315</v>
      </c>
      <c r="S8" s="150">
        <v>15424</v>
      </c>
      <c r="T8" s="251">
        <f t="shared" ref="T8:T26" si="0">SUM(D8:S8)</f>
        <v>116818</v>
      </c>
    </row>
    <row r="9" spans="2:20" ht="17.399999999999999" customHeight="1" x14ac:dyDescent="0.25">
      <c r="B9" s="147" t="s">
        <v>124</v>
      </c>
      <c r="C9" s="260">
        <v>5</v>
      </c>
      <c r="D9" s="148">
        <v>20</v>
      </c>
      <c r="E9" s="148">
        <v>522</v>
      </c>
      <c r="F9" s="148">
        <v>572</v>
      </c>
      <c r="G9" s="148">
        <v>1207</v>
      </c>
      <c r="H9" s="148">
        <v>1391</v>
      </c>
      <c r="I9" s="148">
        <v>2674</v>
      </c>
      <c r="J9" s="148">
        <v>2929</v>
      </c>
      <c r="K9" s="148">
        <v>3385</v>
      </c>
      <c r="L9" s="148">
        <v>4234</v>
      </c>
      <c r="M9" s="148">
        <v>5526</v>
      </c>
      <c r="N9" s="148">
        <v>7957</v>
      </c>
      <c r="O9" s="148">
        <v>11850</v>
      </c>
      <c r="P9" s="148">
        <v>16155</v>
      </c>
      <c r="Q9" s="148">
        <v>13759</v>
      </c>
      <c r="R9" s="148">
        <v>15422</v>
      </c>
      <c r="S9" s="148">
        <v>15680</v>
      </c>
      <c r="T9" s="250">
        <f t="shared" si="0"/>
        <v>103283</v>
      </c>
    </row>
    <row r="10" spans="2:20" ht="17.399999999999999" customHeight="1" x14ac:dyDescent="0.25">
      <c r="B10" s="149" t="s">
        <v>123</v>
      </c>
      <c r="C10" s="261">
        <v>8</v>
      </c>
      <c r="D10" s="150">
        <v>85</v>
      </c>
      <c r="E10" s="150">
        <v>1223</v>
      </c>
      <c r="F10" s="150">
        <v>1591</v>
      </c>
      <c r="G10" s="150">
        <v>2867</v>
      </c>
      <c r="H10" s="150">
        <v>5109</v>
      </c>
      <c r="I10" s="150">
        <v>5116</v>
      </c>
      <c r="J10" s="150">
        <v>3415</v>
      </c>
      <c r="K10" s="150">
        <v>3240</v>
      </c>
      <c r="L10" s="150">
        <v>5058</v>
      </c>
      <c r="M10" s="150">
        <v>3895</v>
      </c>
      <c r="N10" s="150">
        <v>7266</v>
      </c>
      <c r="O10" s="150">
        <v>7663</v>
      </c>
      <c r="P10" s="150">
        <v>7814</v>
      </c>
      <c r="Q10" s="150">
        <v>6390</v>
      </c>
      <c r="R10" s="150">
        <v>6838</v>
      </c>
      <c r="S10" s="150">
        <v>10288</v>
      </c>
      <c r="T10" s="251">
        <f t="shared" si="0"/>
        <v>77858</v>
      </c>
    </row>
    <row r="11" spans="2:20" ht="17.399999999999999" customHeight="1" x14ac:dyDescent="0.25">
      <c r="B11" s="147" t="s">
        <v>156</v>
      </c>
      <c r="C11" s="260">
        <v>2</v>
      </c>
      <c r="D11" s="148">
        <v>544</v>
      </c>
      <c r="E11" s="148">
        <v>825</v>
      </c>
      <c r="F11" s="148">
        <v>315</v>
      </c>
      <c r="G11" s="148">
        <v>1006</v>
      </c>
      <c r="H11" s="148">
        <v>572</v>
      </c>
      <c r="I11" s="148">
        <v>2971</v>
      </c>
      <c r="J11" s="148">
        <v>2567</v>
      </c>
      <c r="K11" s="148">
        <v>3673</v>
      </c>
      <c r="L11" s="148">
        <v>4026</v>
      </c>
      <c r="M11" s="148">
        <v>2548</v>
      </c>
      <c r="N11" s="148">
        <v>4858</v>
      </c>
      <c r="O11" s="148">
        <v>4053</v>
      </c>
      <c r="P11" s="148">
        <v>2652</v>
      </c>
      <c r="Q11" s="148">
        <v>2565</v>
      </c>
      <c r="R11" s="148">
        <v>2275</v>
      </c>
      <c r="S11" s="148">
        <v>3069</v>
      </c>
      <c r="T11" s="250">
        <f t="shared" si="0"/>
        <v>38519</v>
      </c>
    </row>
    <row r="12" spans="2:20" ht="17.399999999999999" customHeight="1" x14ac:dyDescent="0.25">
      <c r="B12" s="149" t="s">
        <v>125</v>
      </c>
      <c r="C12" s="261">
        <v>2</v>
      </c>
      <c r="D12" s="150"/>
      <c r="E12" s="150"/>
      <c r="F12" s="150">
        <v>42</v>
      </c>
      <c r="G12" s="150">
        <v>572</v>
      </c>
      <c r="H12" s="150">
        <v>1047</v>
      </c>
      <c r="I12" s="150">
        <v>2196</v>
      </c>
      <c r="J12" s="150">
        <v>1610</v>
      </c>
      <c r="K12" s="150">
        <v>2220</v>
      </c>
      <c r="L12" s="150">
        <v>2571</v>
      </c>
      <c r="M12" s="150">
        <v>2743</v>
      </c>
      <c r="N12" s="150">
        <v>3455</v>
      </c>
      <c r="O12" s="150">
        <v>3299</v>
      </c>
      <c r="P12" s="150">
        <v>3125</v>
      </c>
      <c r="Q12" s="150">
        <v>2965</v>
      </c>
      <c r="R12" s="150">
        <v>2849</v>
      </c>
      <c r="S12" s="150">
        <v>3396</v>
      </c>
      <c r="T12" s="251">
        <f t="shared" si="0"/>
        <v>32090</v>
      </c>
    </row>
    <row r="13" spans="2:20" ht="17.399999999999999" customHeight="1" x14ac:dyDescent="0.25">
      <c r="B13" s="147" t="s">
        <v>126</v>
      </c>
      <c r="C13" s="260">
        <v>2</v>
      </c>
      <c r="D13" s="148"/>
      <c r="E13" s="148"/>
      <c r="F13" s="148"/>
      <c r="G13" s="148">
        <v>299</v>
      </c>
      <c r="H13" s="148">
        <v>539</v>
      </c>
      <c r="I13" s="148">
        <v>1348</v>
      </c>
      <c r="J13" s="148">
        <v>1087</v>
      </c>
      <c r="K13" s="148">
        <v>1863</v>
      </c>
      <c r="L13" s="148">
        <v>2101</v>
      </c>
      <c r="M13" s="148">
        <v>1460</v>
      </c>
      <c r="N13" s="148">
        <v>4447</v>
      </c>
      <c r="O13" s="148">
        <v>3266</v>
      </c>
      <c r="P13" s="148">
        <v>3000</v>
      </c>
      <c r="Q13" s="148">
        <v>2587</v>
      </c>
      <c r="R13" s="148">
        <v>3484</v>
      </c>
      <c r="S13" s="148">
        <v>4481</v>
      </c>
      <c r="T13" s="250">
        <f t="shared" si="0"/>
        <v>29962</v>
      </c>
    </row>
    <row r="14" spans="2:20" ht="17.399999999999999" customHeight="1" x14ac:dyDescent="0.25">
      <c r="B14" s="149" t="s">
        <v>127</v>
      </c>
      <c r="C14" s="261">
        <v>3</v>
      </c>
      <c r="D14" s="150"/>
      <c r="E14" s="150"/>
      <c r="F14" s="150"/>
      <c r="G14" s="150"/>
      <c r="H14" s="150"/>
      <c r="I14" s="150">
        <v>68</v>
      </c>
      <c r="J14" s="150">
        <v>1081</v>
      </c>
      <c r="K14" s="150">
        <v>1831</v>
      </c>
      <c r="L14" s="150">
        <v>4032</v>
      </c>
      <c r="M14" s="150">
        <v>3510</v>
      </c>
      <c r="N14" s="150">
        <v>4154</v>
      </c>
      <c r="O14" s="150">
        <v>2985</v>
      </c>
      <c r="P14" s="150">
        <v>3351</v>
      </c>
      <c r="Q14" s="150">
        <v>2801</v>
      </c>
      <c r="R14" s="150">
        <v>2754</v>
      </c>
      <c r="S14" s="150">
        <v>3158</v>
      </c>
      <c r="T14" s="251">
        <f t="shared" si="0"/>
        <v>29725</v>
      </c>
    </row>
    <row r="15" spans="2:20" ht="17.399999999999999" customHeight="1" x14ac:dyDescent="0.25">
      <c r="B15" s="147" t="s">
        <v>97</v>
      </c>
      <c r="C15" s="260">
        <v>1</v>
      </c>
      <c r="D15" s="148"/>
      <c r="E15" s="148"/>
      <c r="F15" s="148"/>
      <c r="G15" s="148"/>
      <c r="H15" s="148"/>
      <c r="I15" s="148"/>
      <c r="J15" s="148"/>
      <c r="K15" s="148"/>
      <c r="L15" s="148"/>
      <c r="M15" s="148"/>
      <c r="N15" s="148">
        <v>717</v>
      </c>
      <c r="O15" s="148">
        <v>3101</v>
      </c>
      <c r="P15" s="148">
        <v>4533</v>
      </c>
      <c r="Q15" s="148">
        <v>4208</v>
      </c>
      <c r="R15" s="148">
        <v>5306</v>
      </c>
      <c r="S15" s="148">
        <v>5475</v>
      </c>
      <c r="T15" s="250">
        <f t="shared" si="0"/>
        <v>23340</v>
      </c>
    </row>
    <row r="16" spans="2:20" ht="17.399999999999999" customHeight="1" x14ac:dyDescent="0.25">
      <c r="B16" s="149" t="s">
        <v>130</v>
      </c>
      <c r="C16" s="261">
        <v>1</v>
      </c>
      <c r="D16" s="150"/>
      <c r="E16" s="150"/>
      <c r="F16" s="150"/>
      <c r="G16" s="150"/>
      <c r="H16" s="150"/>
      <c r="I16" s="150">
        <v>44</v>
      </c>
      <c r="J16" s="150">
        <v>698</v>
      </c>
      <c r="K16" s="150">
        <v>1101</v>
      </c>
      <c r="L16" s="150">
        <v>1673</v>
      </c>
      <c r="M16" s="150">
        <v>1373</v>
      </c>
      <c r="N16" s="150">
        <v>2357</v>
      </c>
      <c r="O16" s="150">
        <v>2090</v>
      </c>
      <c r="P16" s="150">
        <v>2043</v>
      </c>
      <c r="Q16" s="150">
        <v>1928</v>
      </c>
      <c r="R16" s="150">
        <v>2270</v>
      </c>
      <c r="S16" s="150">
        <v>2706</v>
      </c>
      <c r="T16" s="251">
        <f t="shared" si="0"/>
        <v>18283</v>
      </c>
    </row>
    <row r="17" spans="2:20" ht="17.399999999999999" customHeight="1" x14ac:dyDescent="0.25">
      <c r="B17" s="147" t="s">
        <v>128</v>
      </c>
      <c r="C17" s="260">
        <v>1</v>
      </c>
      <c r="D17" s="148"/>
      <c r="E17" s="148">
        <v>27</v>
      </c>
      <c r="F17" s="148">
        <v>51</v>
      </c>
      <c r="G17" s="148">
        <v>321</v>
      </c>
      <c r="H17" s="148">
        <v>243</v>
      </c>
      <c r="I17" s="148">
        <v>812</v>
      </c>
      <c r="J17" s="148">
        <v>534</v>
      </c>
      <c r="K17" s="148">
        <v>766</v>
      </c>
      <c r="L17" s="148">
        <v>1005</v>
      </c>
      <c r="M17" s="148">
        <v>792</v>
      </c>
      <c r="N17" s="148">
        <v>1834</v>
      </c>
      <c r="O17" s="148">
        <v>1778</v>
      </c>
      <c r="P17" s="148">
        <v>1794</v>
      </c>
      <c r="Q17" s="148">
        <v>1679</v>
      </c>
      <c r="R17" s="148">
        <v>2329</v>
      </c>
      <c r="S17" s="148">
        <v>2994</v>
      </c>
      <c r="T17" s="250">
        <f t="shared" si="0"/>
        <v>16959</v>
      </c>
    </row>
    <row r="18" spans="2:20" ht="17.399999999999999" customHeight="1" x14ac:dyDescent="0.25">
      <c r="B18" s="149" t="s">
        <v>157</v>
      </c>
      <c r="C18" s="261">
        <v>1</v>
      </c>
      <c r="D18" s="150"/>
      <c r="E18" s="150"/>
      <c r="F18" s="150"/>
      <c r="G18" s="150"/>
      <c r="H18" s="150"/>
      <c r="I18" s="150"/>
      <c r="J18" s="150"/>
      <c r="K18" s="150"/>
      <c r="L18" s="150"/>
      <c r="M18" s="150"/>
      <c r="N18" s="150">
        <v>1498</v>
      </c>
      <c r="O18" s="150">
        <v>1709</v>
      </c>
      <c r="P18" s="150">
        <v>1707</v>
      </c>
      <c r="Q18" s="150">
        <v>1111</v>
      </c>
      <c r="R18" s="150">
        <v>1568</v>
      </c>
      <c r="S18" s="150">
        <v>1799</v>
      </c>
      <c r="T18" s="251">
        <f t="shared" si="0"/>
        <v>9392</v>
      </c>
    </row>
    <row r="19" spans="2:20" ht="17.399999999999999" customHeight="1" x14ac:dyDescent="0.25">
      <c r="B19" s="147" t="s">
        <v>98</v>
      </c>
      <c r="C19" s="260">
        <v>3</v>
      </c>
      <c r="D19" s="148"/>
      <c r="E19" s="148">
        <v>11</v>
      </c>
      <c r="F19" s="148">
        <v>423</v>
      </c>
      <c r="G19" s="148">
        <v>305</v>
      </c>
      <c r="H19" s="148">
        <v>732</v>
      </c>
      <c r="I19" s="148">
        <v>517</v>
      </c>
      <c r="J19" s="148">
        <v>551</v>
      </c>
      <c r="K19" s="148">
        <v>386</v>
      </c>
      <c r="L19" s="148">
        <v>701</v>
      </c>
      <c r="M19" s="148">
        <v>325</v>
      </c>
      <c r="N19" s="148">
        <v>406</v>
      </c>
      <c r="O19" s="148">
        <v>894</v>
      </c>
      <c r="P19" s="148">
        <v>1064</v>
      </c>
      <c r="Q19" s="148">
        <v>773</v>
      </c>
      <c r="R19" s="148">
        <v>1016</v>
      </c>
      <c r="S19" s="148">
        <v>1225</v>
      </c>
      <c r="T19" s="250">
        <f t="shared" si="0"/>
        <v>9329</v>
      </c>
    </row>
    <row r="20" spans="2:20" ht="17.399999999999999" customHeight="1" x14ac:dyDescent="0.25">
      <c r="B20" s="149" t="s">
        <v>108</v>
      </c>
      <c r="C20" s="261">
        <v>0</v>
      </c>
      <c r="D20" s="150"/>
      <c r="E20" s="150"/>
      <c r="F20" s="150"/>
      <c r="G20" s="150"/>
      <c r="H20" s="150"/>
      <c r="I20" s="150"/>
      <c r="J20" s="150"/>
      <c r="K20" s="150">
        <v>1987</v>
      </c>
      <c r="L20" s="150">
        <v>2685</v>
      </c>
      <c r="M20" s="150">
        <v>1442</v>
      </c>
      <c r="N20" s="150">
        <v>929</v>
      </c>
      <c r="O20" s="150">
        <v>76</v>
      </c>
      <c r="P20" s="150"/>
      <c r="Q20" s="150"/>
      <c r="R20" s="150"/>
      <c r="S20" s="150"/>
      <c r="T20" s="251">
        <f t="shared" si="0"/>
        <v>7119</v>
      </c>
    </row>
    <row r="21" spans="2:20" ht="17.399999999999999" customHeight="1" x14ac:dyDescent="0.25">
      <c r="B21" s="147" t="s">
        <v>129</v>
      </c>
      <c r="C21" s="260">
        <v>1</v>
      </c>
      <c r="D21" s="148"/>
      <c r="E21" s="148"/>
      <c r="F21" s="148"/>
      <c r="G21" s="148"/>
      <c r="H21" s="148"/>
      <c r="I21" s="148"/>
      <c r="J21" s="148">
        <v>352</v>
      </c>
      <c r="K21" s="148">
        <v>459</v>
      </c>
      <c r="L21" s="148">
        <v>797</v>
      </c>
      <c r="M21" s="148">
        <v>566</v>
      </c>
      <c r="N21" s="148">
        <v>1193</v>
      </c>
      <c r="O21" s="148">
        <v>773</v>
      </c>
      <c r="P21" s="148">
        <v>700</v>
      </c>
      <c r="Q21" s="148">
        <v>574</v>
      </c>
      <c r="R21" s="148">
        <v>821</v>
      </c>
      <c r="S21" s="148">
        <v>673</v>
      </c>
      <c r="T21" s="250">
        <f t="shared" si="0"/>
        <v>6908</v>
      </c>
    </row>
    <row r="22" spans="2:20" ht="17.399999999999999" customHeight="1" x14ac:dyDescent="0.25">
      <c r="B22" s="149" t="s">
        <v>80</v>
      </c>
      <c r="C22" s="261">
        <v>1</v>
      </c>
      <c r="D22" s="150"/>
      <c r="E22" s="150"/>
      <c r="F22" s="150">
        <v>24</v>
      </c>
      <c r="G22" s="150">
        <v>163</v>
      </c>
      <c r="H22" s="150">
        <v>253</v>
      </c>
      <c r="I22" s="150">
        <v>671</v>
      </c>
      <c r="J22" s="150">
        <v>371</v>
      </c>
      <c r="K22" s="150">
        <v>448</v>
      </c>
      <c r="L22" s="150">
        <v>589</v>
      </c>
      <c r="M22" s="150">
        <v>246</v>
      </c>
      <c r="N22" s="150">
        <v>818</v>
      </c>
      <c r="O22" s="150">
        <v>578</v>
      </c>
      <c r="P22" s="150">
        <v>429</v>
      </c>
      <c r="Q22" s="150">
        <v>347</v>
      </c>
      <c r="R22" s="150">
        <v>498</v>
      </c>
      <c r="S22" s="150">
        <v>697</v>
      </c>
      <c r="T22" s="251">
        <f t="shared" si="0"/>
        <v>6132</v>
      </c>
    </row>
    <row r="23" spans="2:20" ht="17.399999999999999" customHeight="1" x14ac:dyDescent="0.25">
      <c r="B23" s="147" t="s">
        <v>131</v>
      </c>
      <c r="C23" s="260">
        <v>2</v>
      </c>
      <c r="D23" s="148"/>
      <c r="E23" s="148"/>
      <c r="F23" s="148"/>
      <c r="G23" s="148"/>
      <c r="H23" s="148"/>
      <c r="I23" s="148"/>
      <c r="J23" s="148"/>
      <c r="K23" s="148"/>
      <c r="L23" s="148">
        <v>24</v>
      </c>
      <c r="M23" s="148">
        <v>312</v>
      </c>
      <c r="N23" s="148">
        <v>915</v>
      </c>
      <c r="O23" s="148">
        <v>705</v>
      </c>
      <c r="P23" s="148">
        <v>761</v>
      </c>
      <c r="Q23" s="148">
        <v>736</v>
      </c>
      <c r="R23" s="148">
        <v>1145</v>
      </c>
      <c r="S23" s="148">
        <v>1286</v>
      </c>
      <c r="T23" s="250">
        <f t="shared" si="0"/>
        <v>5884</v>
      </c>
    </row>
    <row r="24" spans="2:20" ht="17.399999999999999" customHeight="1" x14ac:dyDescent="0.25">
      <c r="B24" s="149" t="s">
        <v>101</v>
      </c>
      <c r="C24" s="261">
        <v>3</v>
      </c>
      <c r="D24" s="150">
        <v>6</v>
      </c>
      <c r="E24" s="150">
        <v>324</v>
      </c>
      <c r="F24" s="150">
        <v>349</v>
      </c>
      <c r="G24" s="150">
        <v>311</v>
      </c>
      <c r="H24" s="150">
        <v>267</v>
      </c>
      <c r="I24" s="150">
        <v>287</v>
      </c>
      <c r="J24" s="150">
        <v>233</v>
      </c>
      <c r="K24" s="150">
        <v>302</v>
      </c>
      <c r="L24" s="150">
        <v>325</v>
      </c>
      <c r="M24" s="150">
        <v>208</v>
      </c>
      <c r="N24" s="150">
        <v>478</v>
      </c>
      <c r="O24" s="150">
        <v>256</v>
      </c>
      <c r="P24" s="150">
        <v>294</v>
      </c>
      <c r="Q24" s="150">
        <v>297</v>
      </c>
      <c r="R24" s="150">
        <v>401</v>
      </c>
      <c r="S24" s="150">
        <v>583</v>
      </c>
      <c r="T24" s="251">
        <f t="shared" si="0"/>
        <v>4921</v>
      </c>
    </row>
    <row r="25" spans="2:20" ht="17.399999999999999" customHeight="1" x14ac:dyDescent="0.25">
      <c r="B25" s="147" t="s">
        <v>132</v>
      </c>
      <c r="C25" s="260">
        <v>1</v>
      </c>
      <c r="D25" s="148"/>
      <c r="E25" s="148"/>
      <c r="F25" s="148"/>
      <c r="G25" s="148"/>
      <c r="H25" s="148"/>
      <c r="I25" s="148"/>
      <c r="J25" s="148"/>
      <c r="K25" s="148"/>
      <c r="L25" s="148"/>
      <c r="M25" s="148"/>
      <c r="N25" s="148"/>
      <c r="O25" s="148"/>
      <c r="P25" s="148">
        <v>279</v>
      </c>
      <c r="Q25" s="148">
        <v>379</v>
      </c>
      <c r="R25" s="148">
        <v>359</v>
      </c>
      <c r="S25" s="148">
        <v>405</v>
      </c>
      <c r="T25" s="250">
        <f t="shared" si="0"/>
        <v>1422</v>
      </c>
    </row>
    <row r="26" spans="2:20" ht="21.6" customHeight="1" x14ac:dyDescent="0.25">
      <c r="B26" s="149" t="s">
        <v>158</v>
      </c>
      <c r="C26" s="261">
        <v>0</v>
      </c>
      <c r="D26" s="150"/>
      <c r="E26" s="150">
        <v>4</v>
      </c>
      <c r="F26" s="150">
        <v>89</v>
      </c>
      <c r="G26" s="150">
        <v>75</v>
      </c>
      <c r="H26" s="150">
        <v>202</v>
      </c>
      <c r="I26" s="150">
        <v>207</v>
      </c>
      <c r="J26" s="150">
        <v>298</v>
      </c>
      <c r="K26" s="150">
        <v>278</v>
      </c>
      <c r="L26" s="150">
        <v>165</v>
      </c>
      <c r="M26" s="150"/>
      <c r="N26" s="150"/>
      <c r="O26" s="150"/>
      <c r="P26" s="150"/>
      <c r="Q26" s="150"/>
      <c r="R26" s="150"/>
      <c r="S26" s="150"/>
      <c r="T26" s="251">
        <f t="shared" si="0"/>
        <v>1318</v>
      </c>
    </row>
    <row r="27" spans="2:20" ht="15.6" x14ac:dyDescent="0.25">
      <c r="B27" s="17"/>
      <c r="C27" s="151">
        <f>SUM(C7:C26)</f>
        <v>81</v>
      </c>
      <c r="D27" s="151">
        <v>620</v>
      </c>
      <c r="E27" s="151">
        <v>6213</v>
      </c>
      <c r="F27" s="151">
        <v>10516</v>
      </c>
      <c r="G27" s="151">
        <v>19127</v>
      </c>
      <c r="H27" s="151">
        <v>24365</v>
      </c>
      <c r="I27" s="151">
        <v>39467</v>
      </c>
      <c r="J27" s="151">
        <v>38428</v>
      </c>
      <c r="K27" s="151">
        <v>49744</v>
      </c>
      <c r="L27" s="151">
        <v>61065</v>
      </c>
      <c r="M27" s="151">
        <v>55118</v>
      </c>
      <c r="N27" s="151">
        <v>82110</v>
      </c>
      <c r="O27" s="151">
        <v>87049</v>
      </c>
      <c r="P27" s="151">
        <v>94082</v>
      </c>
      <c r="Q27" s="151">
        <v>87545</v>
      </c>
      <c r="R27" s="151">
        <f>SUM(R7:R26)</f>
        <v>101975</v>
      </c>
      <c r="S27" s="151">
        <f>SUM(S7:S26)</f>
        <v>117254</v>
      </c>
      <c r="T27" s="151">
        <f>SUM(T7:T26)</f>
        <v>874733</v>
      </c>
    </row>
    <row r="28" spans="2:20" x14ac:dyDescent="0.25"/>
    <row r="29" spans="2:20" x14ac:dyDescent="0.25">
      <c r="B29" s="240" t="s">
        <v>221</v>
      </c>
    </row>
    <row r="30" spans="2:20" x14ac:dyDescent="0.25"/>
    <row r="31" spans="2:20" x14ac:dyDescent="0.25">
      <c r="B31" s="184" t="s">
        <v>183</v>
      </c>
      <c r="C31" s="185"/>
      <c r="D31" s="185"/>
      <c r="E31" s="185"/>
      <c r="F31" s="185"/>
      <c r="G31" s="185"/>
      <c r="H31" s="185"/>
      <c r="I31" s="185"/>
      <c r="J31" s="185"/>
      <c r="K31" s="185"/>
      <c r="L31" s="185"/>
      <c r="M31" s="185"/>
      <c r="N31" s="185"/>
      <c r="O31" s="185"/>
      <c r="P31" s="185"/>
      <c r="Q31" s="185"/>
      <c r="R31" s="185"/>
      <c r="S31" s="185"/>
      <c r="T31" s="185"/>
    </row>
  </sheetData>
  <mergeCells count="3">
    <mergeCell ref="B4:T4"/>
    <mergeCell ref="B2:T2"/>
    <mergeCell ref="B3:T3"/>
  </mergeCells>
  <hyperlinks>
    <hyperlink ref="B31" location="CONTENIDO!A1" display="CONTENIDO" xr:uid="{092E0D02-053B-4F1B-8347-176DEE4D14BA}"/>
  </hyperlinks>
  <pageMargins left="0.7" right="0.7" top="0.75" bottom="0.75" header="0.3" footer="0.3"/>
  <pageSetup orientation="portrait" r:id="rId1"/>
  <headerFooter>
    <oddFooter>&amp;C&amp;1#&amp;"Calibri"&amp;10&amp;K000000Uso Interno</oddFooter>
  </headerFooter>
  <ignoredErrors>
    <ignoredError sqref="T7:T26"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B0FA-6A29-4143-992E-A82B1F3D8242}">
  <dimension ref="A2:L84"/>
  <sheetViews>
    <sheetView topLeftCell="A16" zoomScale="60" zoomScaleNormal="60" workbookViewId="0">
      <selection activeCell="E59" sqref="E59"/>
    </sheetView>
  </sheetViews>
  <sheetFormatPr baseColWidth="10" defaultColWidth="11.19921875" defaultRowHeight="13.8" x14ac:dyDescent="0.25"/>
  <cols>
    <col min="1" max="1" width="24.59765625" customWidth="1"/>
    <col min="3" max="3" width="19.59765625" customWidth="1"/>
    <col min="6" max="6" width="11.5" bestFit="1" customWidth="1"/>
  </cols>
  <sheetData>
    <row r="2" spans="1:12" ht="13.95" customHeight="1" x14ac:dyDescent="0.25">
      <c r="A2" s="311"/>
      <c r="C2" s="8" t="s">
        <v>184</v>
      </c>
      <c r="D2" s="8"/>
    </row>
    <row r="3" spans="1:12" x14ac:dyDescent="0.25">
      <c r="A3" s="311"/>
      <c r="C3" s="8"/>
      <c r="D3" s="8" t="s">
        <v>266</v>
      </c>
    </row>
    <row r="4" spans="1:12" x14ac:dyDescent="0.25">
      <c r="A4" s="311"/>
      <c r="C4" t="s">
        <v>0</v>
      </c>
      <c r="D4" t="s">
        <v>185</v>
      </c>
    </row>
    <row r="5" spans="1:12" x14ac:dyDescent="0.25">
      <c r="A5" s="311"/>
      <c r="F5">
        <v>2021</v>
      </c>
      <c r="G5">
        <v>2022</v>
      </c>
      <c r="H5">
        <v>2023</v>
      </c>
      <c r="I5">
        <v>2024</v>
      </c>
      <c r="J5">
        <v>2025</v>
      </c>
    </row>
    <row r="6" spans="1:12" x14ac:dyDescent="0.25">
      <c r="A6" s="311"/>
      <c r="C6" t="s">
        <v>186</v>
      </c>
      <c r="D6" s="194">
        <v>386773</v>
      </c>
      <c r="F6" s="194">
        <v>567904</v>
      </c>
      <c r="G6" s="194">
        <v>655581</v>
      </c>
      <c r="H6" s="194">
        <v>757837</v>
      </c>
      <c r="I6" s="194">
        <v>875174</v>
      </c>
      <c r="J6" s="194"/>
      <c r="L6" s="194"/>
    </row>
    <row r="7" spans="1:12" x14ac:dyDescent="0.25">
      <c r="C7" t="s">
        <v>176</v>
      </c>
      <c r="D7" s="194">
        <v>229357</v>
      </c>
      <c r="F7" s="194">
        <v>311726</v>
      </c>
      <c r="G7" s="194">
        <v>350925</v>
      </c>
      <c r="H7" s="194">
        <v>371075</v>
      </c>
      <c r="I7" s="194">
        <v>401367</v>
      </c>
      <c r="J7" s="194"/>
      <c r="K7" s="194"/>
      <c r="L7" s="200">
        <f>+H7/H8</f>
        <v>0.85297930736448191</v>
      </c>
    </row>
    <row r="8" spans="1:12" x14ac:dyDescent="0.25">
      <c r="C8" t="s">
        <v>178</v>
      </c>
      <c r="D8" s="194">
        <v>249994</v>
      </c>
      <c r="E8" s="194"/>
      <c r="F8" s="194">
        <v>353572</v>
      </c>
      <c r="G8" s="194">
        <v>392857</v>
      </c>
      <c r="H8" s="194">
        <v>435034</v>
      </c>
      <c r="I8" s="194">
        <v>475170</v>
      </c>
      <c r="J8" s="194"/>
      <c r="K8" s="200">
        <f>+H8/C30</f>
        <v>0.11060762288788412</v>
      </c>
    </row>
    <row r="9" spans="1:12" x14ac:dyDescent="0.25">
      <c r="C9" t="s">
        <v>179</v>
      </c>
      <c r="D9" s="194">
        <v>218290</v>
      </c>
      <c r="F9" s="194">
        <v>304057</v>
      </c>
      <c r="G9" s="194">
        <v>331455</v>
      </c>
      <c r="H9" s="194">
        <v>342975</v>
      </c>
      <c r="I9" s="194">
        <v>374258</v>
      </c>
      <c r="J9" s="194"/>
      <c r="K9">
        <f>+H9/H8</f>
        <v>0.78838665483617376</v>
      </c>
    </row>
    <row r="10" spans="1:12" x14ac:dyDescent="0.25">
      <c r="D10" s="194"/>
    </row>
    <row r="11" spans="1:12" x14ac:dyDescent="0.25">
      <c r="D11" t="s">
        <v>185</v>
      </c>
      <c r="E11">
        <v>2020</v>
      </c>
      <c r="F11">
        <v>2021</v>
      </c>
      <c r="G11">
        <v>2022</v>
      </c>
      <c r="H11">
        <v>2023</v>
      </c>
      <c r="I11">
        <v>2024</v>
      </c>
    </row>
    <row r="12" spans="1:12" x14ac:dyDescent="0.25">
      <c r="C12" s="195" t="s">
        <v>187</v>
      </c>
      <c r="D12" s="195"/>
      <c r="F12" s="195"/>
    </row>
    <row r="13" spans="1:12" x14ac:dyDescent="0.25">
      <c r="C13" s="195" t="s">
        <v>188</v>
      </c>
      <c r="D13" s="196">
        <v>0.64635845832051353</v>
      </c>
      <c r="E13" s="196"/>
      <c r="F13" s="196">
        <v>0.62259114216487299</v>
      </c>
      <c r="G13" s="196">
        <v>0.59925013080000789</v>
      </c>
      <c r="H13" s="196">
        <f>+H8/H6</f>
        <v>0.57404692565815607</v>
      </c>
      <c r="I13" s="196">
        <f>+I8/I6</f>
        <v>0.54294346038616326</v>
      </c>
      <c r="J13" s="200"/>
    </row>
    <row r="14" spans="1:12" x14ac:dyDescent="0.25">
      <c r="C14" s="195" t="s">
        <v>189</v>
      </c>
      <c r="D14" s="197">
        <v>0.35364154167948647</v>
      </c>
      <c r="E14" s="197"/>
      <c r="F14" s="197">
        <v>0.37740885783512701</v>
      </c>
      <c r="G14" s="197">
        <v>0.40074986919999211</v>
      </c>
      <c r="H14" s="197">
        <f>1-H13</f>
        <v>0.42595307434184393</v>
      </c>
      <c r="I14" s="197">
        <f>1-I13</f>
        <v>0.45705653961383674</v>
      </c>
      <c r="J14" s="202"/>
    </row>
    <row r="15" spans="1:12" x14ac:dyDescent="0.25">
      <c r="C15" s="195" t="s">
        <v>0</v>
      </c>
      <c r="D15" s="198">
        <v>1</v>
      </c>
      <c r="E15" s="198"/>
      <c r="F15" s="198">
        <v>1</v>
      </c>
      <c r="G15" s="198">
        <v>1</v>
      </c>
      <c r="H15" s="198">
        <v>1</v>
      </c>
      <c r="I15" s="198">
        <v>1</v>
      </c>
    </row>
    <row r="17" spans="1:9" x14ac:dyDescent="0.25">
      <c r="D17" t="s">
        <v>185</v>
      </c>
      <c r="E17">
        <v>2020</v>
      </c>
      <c r="F17">
        <v>2021</v>
      </c>
      <c r="G17">
        <v>2022</v>
      </c>
      <c r="H17">
        <v>2023</v>
      </c>
      <c r="I17">
        <v>2024</v>
      </c>
    </row>
    <row r="18" spans="1:9" x14ac:dyDescent="0.25">
      <c r="C18" t="s">
        <v>190</v>
      </c>
      <c r="D18" s="199">
        <v>0.59299999999999997</v>
      </c>
      <c r="F18" s="200">
        <v>0.54890615315264557</v>
      </c>
      <c r="G18" s="200">
        <v>0.53528854558018002</v>
      </c>
      <c r="H18" s="200">
        <f>+H7/H6</f>
        <v>0.48965014904260412</v>
      </c>
      <c r="I18" s="201">
        <f>+I7/I6</f>
        <v>0.45861394419852508</v>
      </c>
    </row>
    <row r="20" spans="1:9" x14ac:dyDescent="0.25">
      <c r="C20" s="195" t="s">
        <v>191</v>
      </c>
      <c r="D20" s="195"/>
      <c r="F20" s="195"/>
      <c r="G20" s="195"/>
    </row>
    <row r="21" spans="1:9" x14ac:dyDescent="0.25">
      <c r="C21" s="195" t="s">
        <v>192</v>
      </c>
      <c r="D21" s="196">
        <v>0.87318095634295223</v>
      </c>
      <c r="E21" s="196">
        <f>+D9/D8</f>
        <v>0.87318095634295223</v>
      </c>
      <c r="F21" s="196">
        <v>0.85995780208840067</v>
      </c>
      <c r="G21" s="196">
        <v>0.84370394316507025</v>
      </c>
      <c r="H21" s="200">
        <f>+H9/H8</f>
        <v>0.78838665483617376</v>
      </c>
      <c r="I21" s="200">
        <f>+I9/I8</f>
        <v>0.78762969042658415</v>
      </c>
    </row>
    <row r="22" spans="1:9" x14ac:dyDescent="0.25">
      <c r="C22" t="s">
        <v>193</v>
      </c>
      <c r="D22" s="202">
        <v>0.12681904365704777</v>
      </c>
      <c r="E22" s="202"/>
      <c r="F22" s="202">
        <v>0.14004219791159933</v>
      </c>
      <c r="G22" s="202">
        <v>0.15629605683492975</v>
      </c>
      <c r="H22" s="202">
        <f>1-H21</f>
        <v>0.21161334516382624</v>
      </c>
      <c r="I22" s="202">
        <f>1-I21</f>
        <v>0.21237030957341585</v>
      </c>
    </row>
    <row r="23" spans="1:9" x14ac:dyDescent="0.25">
      <c r="C23" s="195" t="s">
        <v>0</v>
      </c>
      <c r="D23" s="196">
        <v>1</v>
      </c>
      <c r="E23" s="196"/>
      <c r="F23" s="196">
        <v>1</v>
      </c>
      <c r="G23" s="196">
        <v>1</v>
      </c>
      <c r="H23" s="203">
        <f>+H22+H21</f>
        <v>1</v>
      </c>
      <c r="I23" s="203">
        <f>+I22+I21</f>
        <v>1</v>
      </c>
    </row>
    <row r="24" spans="1:9" x14ac:dyDescent="0.25">
      <c r="H24" s="203"/>
      <c r="I24" s="203"/>
    </row>
    <row r="25" spans="1:9" x14ac:dyDescent="0.25">
      <c r="C25" s="195"/>
      <c r="D25" s="195" t="s">
        <v>185</v>
      </c>
      <c r="E25" s="195">
        <v>2020</v>
      </c>
      <c r="F25" s="195">
        <v>2021</v>
      </c>
      <c r="G25" s="195">
        <v>2022</v>
      </c>
      <c r="H25" s="195">
        <v>2023</v>
      </c>
      <c r="I25" s="195">
        <v>2024</v>
      </c>
    </row>
    <row r="26" spans="1:9" x14ac:dyDescent="0.25">
      <c r="C26" s="195" t="s">
        <v>194</v>
      </c>
      <c r="D26" s="195">
        <v>11067</v>
      </c>
      <c r="E26" s="195"/>
      <c r="F26" s="204">
        <v>7669</v>
      </c>
      <c r="G26" s="204">
        <f>+G7-G9</f>
        <v>19470</v>
      </c>
      <c r="H26" s="204">
        <f>+H7-H9</f>
        <v>28100</v>
      </c>
      <c r="I26" s="204">
        <f>+I7-I9</f>
        <v>27109</v>
      </c>
    </row>
    <row r="27" spans="1:9" x14ac:dyDescent="0.25">
      <c r="F27" s="194"/>
      <c r="H27" s="203"/>
      <c r="I27" s="203"/>
    </row>
    <row r="30" spans="1:9" x14ac:dyDescent="0.25">
      <c r="A30" t="s">
        <v>227</v>
      </c>
      <c r="C30" s="245">
        <v>3933128.5551717007</v>
      </c>
    </row>
    <row r="36" spans="1:3" x14ac:dyDescent="0.25">
      <c r="C36">
        <v>2022</v>
      </c>
    </row>
    <row r="37" spans="1:3" ht="28.2" customHeight="1" x14ac:dyDescent="0.3">
      <c r="A37" s="205" t="s">
        <v>195</v>
      </c>
      <c r="B37" s="205" t="s">
        <v>196</v>
      </c>
      <c r="C37" s="205" t="s">
        <v>197</v>
      </c>
    </row>
    <row r="38" spans="1:3" ht="14.4" x14ac:dyDescent="0.3">
      <c r="A38" s="206" t="s">
        <v>198</v>
      </c>
      <c r="B38" s="206">
        <v>187491</v>
      </c>
      <c r="C38" s="207">
        <v>0.56272510084517868</v>
      </c>
    </row>
    <row r="39" spans="1:3" ht="14.4" x14ac:dyDescent="0.3">
      <c r="A39" s="206" t="s">
        <v>199</v>
      </c>
      <c r="B39" s="206">
        <v>145693</v>
      </c>
      <c r="C39" s="207">
        <v>0.43727489915482137</v>
      </c>
    </row>
    <row r="40" spans="1:3" ht="14.4" x14ac:dyDescent="0.3">
      <c r="A40" s="208" t="s">
        <v>0</v>
      </c>
      <c r="B40" s="208">
        <v>333184</v>
      </c>
      <c r="C40" s="209">
        <v>1</v>
      </c>
    </row>
    <row r="42" spans="1:3" x14ac:dyDescent="0.25">
      <c r="C42">
        <v>2023</v>
      </c>
    </row>
    <row r="43" spans="1:3" ht="14.4" x14ac:dyDescent="0.3">
      <c r="A43" s="205" t="s">
        <v>195</v>
      </c>
      <c r="B43" s="205" t="s">
        <v>196</v>
      </c>
      <c r="C43" s="205" t="s">
        <v>197</v>
      </c>
    </row>
    <row r="44" spans="1:3" ht="14.4" x14ac:dyDescent="0.3">
      <c r="A44" s="206" t="s">
        <v>198</v>
      </c>
      <c r="B44">
        <v>193891</v>
      </c>
      <c r="C44" s="199">
        <v>0.55279999999999996</v>
      </c>
    </row>
    <row r="45" spans="1:3" ht="14.4" x14ac:dyDescent="0.3">
      <c r="A45" s="206" t="s">
        <v>199</v>
      </c>
      <c r="B45">
        <v>156863</v>
      </c>
      <c r="C45" s="199">
        <v>0.44719999999999999</v>
      </c>
    </row>
    <row r="46" spans="1:3" ht="14.4" x14ac:dyDescent="0.3">
      <c r="A46" s="208" t="s">
        <v>0</v>
      </c>
      <c r="B46" s="8">
        <f>SUM(B44:B45)</f>
        <v>350754</v>
      </c>
      <c r="C46" s="235">
        <f>+C45+C44</f>
        <v>1</v>
      </c>
    </row>
    <row r="47" spans="1:3" ht="14.4" x14ac:dyDescent="0.3">
      <c r="A47" s="208"/>
      <c r="B47" s="8"/>
      <c r="C47" s="235"/>
    </row>
    <row r="48" spans="1:3" x14ac:dyDescent="0.25">
      <c r="C48">
        <v>2024</v>
      </c>
    </row>
    <row r="49" spans="1:5" x14ac:dyDescent="0.25">
      <c r="A49" t="s">
        <v>195</v>
      </c>
      <c r="B49" t="s">
        <v>196</v>
      </c>
      <c r="C49" t="s">
        <v>197</v>
      </c>
    </row>
    <row r="50" spans="1:5" ht="14.4" x14ac:dyDescent="0.3">
      <c r="A50" s="206" t="s">
        <v>198</v>
      </c>
      <c r="B50">
        <v>210339</v>
      </c>
      <c r="C50" s="202">
        <v>0.55030000000000001</v>
      </c>
    </row>
    <row r="51" spans="1:5" ht="14.4" x14ac:dyDescent="0.3">
      <c r="A51" s="206" t="s">
        <v>199</v>
      </c>
      <c r="B51">
        <v>171896</v>
      </c>
      <c r="C51" s="202">
        <v>0.44969999999999999</v>
      </c>
    </row>
    <row r="52" spans="1:5" ht="14.4" x14ac:dyDescent="0.3">
      <c r="A52" s="208" t="s">
        <v>0</v>
      </c>
      <c r="B52" s="8">
        <f>SUM(B50:B51)</f>
        <v>382235</v>
      </c>
      <c r="C52" s="235">
        <f>+C51+C50</f>
        <v>1</v>
      </c>
    </row>
    <row r="60" spans="1:5" ht="14.4" x14ac:dyDescent="0.3">
      <c r="C60" s="210" t="s">
        <v>200</v>
      </c>
    </row>
    <row r="62" spans="1:5" ht="14.4" x14ac:dyDescent="0.3">
      <c r="A62" s="211" t="s">
        <v>201</v>
      </c>
      <c r="B62" s="212">
        <v>2021</v>
      </c>
      <c r="C62" s="212">
        <v>2022</v>
      </c>
      <c r="D62" s="212">
        <v>2023</v>
      </c>
      <c r="E62" s="212">
        <v>2024</v>
      </c>
    </row>
    <row r="63" spans="1:5" ht="14.4" x14ac:dyDescent="0.3">
      <c r="A63" s="213" t="s">
        <v>202</v>
      </c>
      <c r="B63" s="195"/>
      <c r="C63" s="214">
        <v>2.3230407222435651E-2</v>
      </c>
      <c r="D63" s="200">
        <v>2.5000000000000001E-2</v>
      </c>
      <c r="E63" s="200">
        <f>+(E71/$E$76)</f>
        <v>1.9581739193546714E-2</v>
      </c>
    </row>
    <row r="64" spans="1:5" ht="14.4" x14ac:dyDescent="0.3">
      <c r="A64" s="213" t="s">
        <v>203</v>
      </c>
      <c r="B64" s="195"/>
      <c r="C64" s="214">
        <v>0.20664857856319632</v>
      </c>
      <c r="D64" s="234">
        <v>0.2089</v>
      </c>
      <c r="E64" s="200">
        <f t="shared" ref="E64:E68" si="0">+(E72/$E$76)</f>
        <v>0.15534749655251071</v>
      </c>
    </row>
    <row r="65" spans="1:5" ht="14.4" x14ac:dyDescent="0.3">
      <c r="A65" s="213" t="s">
        <v>204</v>
      </c>
      <c r="B65" s="195"/>
      <c r="C65" s="214">
        <v>0.41735797637341526</v>
      </c>
      <c r="D65" s="234">
        <v>0.43159999999999998</v>
      </c>
      <c r="E65" s="200">
        <f t="shared" si="0"/>
        <v>0.55034785944612064</v>
      </c>
    </row>
    <row r="66" spans="1:5" ht="14.4" x14ac:dyDescent="0.3">
      <c r="A66" s="213" t="s">
        <v>205</v>
      </c>
      <c r="B66" s="195"/>
      <c r="C66" s="214">
        <v>0.2542228918555513</v>
      </c>
      <c r="D66" s="234">
        <v>0.24709999999999999</v>
      </c>
      <c r="E66" s="200">
        <f t="shared" si="0"/>
        <v>0.19640631642249112</v>
      </c>
    </row>
    <row r="67" spans="1:5" ht="14.4" x14ac:dyDescent="0.3">
      <c r="A67" s="213" t="s">
        <v>218</v>
      </c>
      <c r="B67" s="195"/>
      <c r="C67" s="214">
        <v>9.8540145985401464E-2</v>
      </c>
      <c r="D67" s="234">
        <v>8.7400000000000005E-2</v>
      </c>
      <c r="E67" s="200">
        <f t="shared" si="0"/>
        <v>7.8316588385330801E-2</v>
      </c>
    </row>
    <row r="68" spans="1:5" ht="14.4" x14ac:dyDescent="0.3">
      <c r="A68" s="211" t="s">
        <v>0</v>
      </c>
      <c r="B68" s="195"/>
      <c r="C68" s="215">
        <v>1</v>
      </c>
      <c r="D68" s="201">
        <f>+SUM(D63:D67)</f>
        <v>1</v>
      </c>
      <c r="E68" s="200">
        <f t="shared" si="0"/>
        <v>1</v>
      </c>
    </row>
    <row r="69" spans="1:5" ht="14.4" x14ac:dyDescent="0.3">
      <c r="A69" s="211"/>
      <c r="B69" s="195"/>
      <c r="C69" s="215"/>
    </row>
    <row r="70" spans="1:5" ht="14.4" x14ac:dyDescent="0.3">
      <c r="A70" s="211" t="s">
        <v>206</v>
      </c>
      <c r="B70" s="212">
        <v>2021</v>
      </c>
      <c r="C70" s="212">
        <v>2022</v>
      </c>
      <c r="D70" s="212">
        <v>2023</v>
      </c>
      <c r="E70" s="212">
        <v>2024</v>
      </c>
    </row>
    <row r="71" spans="1:5" ht="14.4" x14ac:dyDescent="0.3">
      <c r="A71" s="213" t="s">
        <v>202</v>
      </c>
      <c r="B71" s="195"/>
      <c r="C71" s="213">
        <v>7740</v>
      </c>
      <c r="D71" s="195">
        <v>8772</v>
      </c>
      <c r="E71">
        <v>9443</v>
      </c>
    </row>
    <row r="72" spans="1:5" ht="14.4" x14ac:dyDescent="0.3">
      <c r="A72" s="213" t="s">
        <v>203</v>
      </c>
      <c r="B72" s="195"/>
      <c r="C72" s="213">
        <v>68852</v>
      </c>
      <c r="D72" s="195">
        <v>73269</v>
      </c>
      <c r="E72">
        <v>74914</v>
      </c>
    </row>
    <row r="73" spans="1:5" ht="14.4" x14ac:dyDescent="0.3">
      <c r="A73" s="213" t="s">
        <v>204</v>
      </c>
      <c r="B73" s="195"/>
      <c r="C73" s="213">
        <v>139057</v>
      </c>
      <c r="D73" s="195">
        <v>151392</v>
      </c>
      <c r="E73">
        <v>265397</v>
      </c>
    </row>
    <row r="74" spans="1:5" ht="14.4" x14ac:dyDescent="0.3">
      <c r="A74" s="213" t="s">
        <v>205</v>
      </c>
      <c r="B74" s="195"/>
      <c r="C74" s="213">
        <v>84703</v>
      </c>
      <c r="D74" s="195">
        <v>86679</v>
      </c>
      <c r="E74">
        <v>94714</v>
      </c>
    </row>
    <row r="75" spans="1:5" ht="14.4" x14ac:dyDescent="0.3">
      <c r="A75" s="213" t="s">
        <v>218</v>
      </c>
      <c r="B75" s="195"/>
      <c r="C75" s="213">
        <v>32832</v>
      </c>
      <c r="D75" s="195">
        <v>30642</v>
      </c>
      <c r="E75">
        <v>37767</v>
      </c>
    </row>
    <row r="76" spans="1:5" ht="14.4" x14ac:dyDescent="0.3">
      <c r="A76" s="211" t="s">
        <v>0</v>
      </c>
      <c r="B76" s="195"/>
      <c r="C76" s="211">
        <v>333184</v>
      </c>
      <c r="D76" s="8">
        <f>+SUM(D71:D75)</f>
        <v>350754</v>
      </c>
      <c r="E76" s="8">
        <f>+SUM(E71:E75)</f>
        <v>482235</v>
      </c>
    </row>
    <row r="80" spans="1:5" x14ac:dyDescent="0.25">
      <c r="B80">
        <v>2021</v>
      </c>
      <c r="C80">
        <v>2022</v>
      </c>
      <c r="D80" s="212">
        <v>2023</v>
      </c>
      <c r="E80">
        <v>2024</v>
      </c>
    </row>
    <row r="81" spans="1:4" ht="14.4" x14ac:dyDescent="0.3">
      <c r="A81" t="s">
        <v>207</v>
      </c>
      <c r="C81" s="216">
        <v>4236409</v>
      </c>
      <c r="D81" s="245">
        <v>3933128.5551717007</v>
      </c>
    </row>
    <row r="82" spans="1:4" x14ac:dyDescent="0.25">
      <c r="A82" t="s">
        <v>208</v>
      </c>
      <c r="C82" s="200">
        <v>7.8647741518819397E-2</v>
      </c>
      <c r="D82" s="200">
        <f>+H9/D81</f>
        <v>8.7201573807959967E-2</v>
      </c>
    </row>
    <row r="84" spans="1:4" x14ac:dyDescent="0.25">
      <c r="C84" s="233">
        <v>3880207.5407295725</v>
      </c>
      <c r="D84" s="233">
        <v>3930793.2360256263</v>
      </c>
    </row>
  </sheetData>
  <mergeCells count="1">
    <mergeCell ref="A2:A6"/>
  </mergeCells>
  <pageMargins left="0.7" right="0.7" top="0.75" bottom="0.75" header="0.3" footer="0.3"/>
  <pageSetup orientation="portrait" r:id="rId1"/>
  <headerFooter>
    <oddFooter>&amp;C&amp;1#&amp;"Calibri"&amp;10&amp;K000000Uso Interno</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E4A0-DAE3-4091-B6D0-2CAF63DB164B}">
  <sheetPr codeName="Hoja27">
    <tabColor theme="4"/>
  </sheetPr>
  <dimension ref="A40:T40"/>
  <sheetViews>
    <sheetView showGridLines="0" showRowColHeaders="0" topLeftCell="A40" zoomScale="46" zoomScaleNormal="46" workbookViewId="0">
      <selection activeCell="T38" sqref="T38"/>
    </sheetView>
  </sheetViews>
  <sheetFormatPr baseColWidth="10" defaultColWidth="0" defaultRowHeight="13.8" zeroHeight="1" x14ac:dyDescent="0.25"/>
  <cols>
    <col min="1" max="20" width="11.19921875" customWidth="1"/>
    <col min="21" max="16384" width="11.19921875" hidden="1"/>
  </cols>
  <sheetData>
    <row r="40" spans="2:2" x14ac:dyDescent="0.25">
      <c r="B40" s="184" t="s">
        <v>183</v>
      </c>
    </row>
  </sheetData>
  <hyperlinks>
    <hyperlink ref="B40" location="CONTENIDO!A1" display="CONTENIDO" xr:uid="{31FC7417-F27A-4DB7-BECB-266124DE832F}"/>
  </hyperlinks>
  <pageMargins left="0.7" right="0.7" top="0.75" bottom="0.75" header="0.3" footer="0.3"/>
  <pageSetup orientation="portrait" r:id="rId1"/>
  <headerFooter>
    <oddFooter>&amp;C&amp;1#&amp;"Calibri"&amp;10&amp;K000000Uso Interno</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DC73-94C7-4F3F-A58E-BAE4CDBE6DFE}">
  <sheetPr>
    <tabColor theme="4"/>
  </sheetPr>
  <dimension ref="A39:T42"/>
  <sheetViews>
    <sheetView showRowColHeaders="0" topLeftCell="A39" zoomScale="56" zoomScaleNormal="56" workbookViewId="0">
      <selection activeCell="B39" sqref="B39"/>
    </sheetView>
  </sheetViews>
  <sheetFormatPr baseColWidth="10" defaultColWidth="0" defaultRowHeight="13.8" zeroHeight="1" x14ac:dyDescent="0.25"/>
  <cols>
    <col min="1" max="20" width="11.19921875" style="159" customWidth="1"/>
    <col min="21" max="16384" width="11.19921875" style="159" hidden="1"/>
  </cols>
  <sheetData>
    <row r="39" spans="2:2" x14ac:dyDescent="0.25">
      <c r="B39" s="182" t="s">
        <v>177</v>
      </c>
    </row>
    <row r="40" spans="2:2" x14ac:dyDescent="0.25">
      <c r="B40" s="184" t="s">
        <v>183</v>
      </c>
    </row>
    <row r="41" spans="2:2" x14ac:dyDescent="0.25">
      <c r="B41" s="182" t="s">
        <v>178</v>
      </c>
    </row>
    <row r="42" spans="2:2" hidden="1" x14ac:dyDescent="0.25">
      <c r="B42" s="182" t="s">
        <v>179</v>
      </c>
    </row>
  </sheetData>
  <hyperlinks>
    <hyperlink ref="B40" location="CONTENIDO!A1" display="CONTENIDO" xr:uid="{C25B4C99-C5A4-42ED-BBB9-73456CCD3A0D}"/>
  </hyperlinks>
  <pageMargins left="0.7" right="0.7" top="0.75" bottom="0.75" header="0.3" footer="0.3"/>
  <pageSetup orientation="portrait" r:id="rId1"/>
  <headerFooter>
    <oddFooter>&amp;C&amp;1#&amp;"Calibri"&amp;10&amp;K000000Uso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tabColor rgb="FF92D050"/>
  </sheetPr>
  <dimension ref="A2:U39"/>
  <sheetViews>
    <sheetView showGridLines="0" showRowColHeaders="0" zoomScale="90" zoomScaleNormal="90" workbookViewId="0">
      <pane ySplit="7" topLeftCell="A25" activePane="bottomLeft" state="frozen"/>
      <selection pane="bottomLeft" activeCell="A2" sqref="A2"/>
    </sheetView>
  </sheetViews>
  <sheetFormatPr baseColWidth="10" defaultColWidth="0" defaultRowHeight="15" customHeight="1" zeroHeight="1" x14ac:dyDescent="0.25"/>
  <cols>
    <col min="1" max="1" width="9" style="1" customWidth="1"/>
    <col min="2" max="2" width="11" style="1" customWidth="1"/>
    <col min="3" max="3" width="11.59765625" style="1" customWidth="1"/>
    <col min="4" max="4" width="12.09765625" style="1" customWidth="1"/>
    <col min="5" max="5" width="11.59765625" style="1" customWidth="1"/>
    <col min="6" max="6" width="18.5" style="1" customWidth="1"/>
    <col min="7" max="7" width="12.59765625" style="1" customWidth="1"/>
    <col min="8" max="8" width="9" style="1" customWidth="1"/>
    <col min="9" max="10" width="0" style="1" hidden="1" customWidth="1"/>
    <col min="11" max="16384" width="11" style="1" hidden="1"/>
  </cols>
  <sheetData>
    <row r="2" spans="2:7" ht="15.6" x14ac:dyDescent="0.25">
      <c r="B2" s="271" t="s">
        <v>89</v>
      </c>
      <c r="C2" s="271"/>
      <c r="D2" s="271"/>
      <c r="E2" s="271"/>
      <c r="F2" s="271"/>
      <c r="G2" s="271"/>
    </row>
    <row r="3" spans="2:7" ht="15.6" x14ac:dyDescent="0.25">
      <c r="B3" s="271" t="s">
        <v>81</v>
      </c>
      <c r="C3" s="271"/>
      <c r="D3" s="271"/>
      <c r="E3" s="271"/>
      <c r="F3" s="271"/>
      <c r="G3" s="271"/>
    </row>
    <row r="4" spans="2:7" ht="15.75" customHeight="1" x14ac:dyDescent="0.25">
      <c r="B4" s="275" t="s">
        <v>259</v>
      </c>
      <c r="C4" s="276"/>
      <c r="D4" s="276"/>
      <c r="E4" s="276"/>
      <c r="F4" s="276"/>
      <c r="G4" s="276"/>
    </row>
    <row r="5" spans="2:7" ht="13.2" x14ac:dyDescent="0.25">
      <c r="B5" s="272" t="s">
        <v>82</v>
      </c>
      <c r="C5" s="273"/>
      <c r="D5" s="273"/>
      <c r="E5" s="273"/>
      <c r="F5" s="273"/>
      <c r="G5" s="273"/>
    </row>
    <row r="6" spans="2:7" ht="12" customHeight="1" x14ac:dyDescent="0.25"/>
    <row r="7" spans="2:7" ht="42.6" x14ac:dyDescent="0.25">
      <c r="B7" s="10" t="s">
        <v>20</v>
      </c>
      <c r="C7" s="10" t="s">
        <v>70</v>
      </c>
      <c r="D7" s="10" t="s">
        <v>69</v>
      </c>
      <c r="E7" s="10" t="s">
        <v>84</v>
      </c>
      <c r="F7" s="10" t="s">
        <v>120</v>
      </c>
      <c r="G7" s="10" t="s">
        <v>83</v>
      </c>
    </row>
    <row r="8" spans="2:7" s="2" customFormat="1" ht="20.100000000000001" customHeight="1" x14ac:dyDescent="0.25">
      <c r="B8" s="12">
        <v>2000</v>
      </c>
      <c r="C8" s="222">
        <v>19772.120738735019</v>
      </c>
      <c r="D8" s="222">
        <v>4627.0505264738104</v>
      </c>
      <c r="E8" s="226">
        <f>C8/D8</f>
        <v>4.2731585976008324</v>
      </c>
      <c r="F8" s="228">
        <f>250/E8</f>
        <v>58.504732340232508</v>
      </c>
      <c r="G8" s="226">
        <f>C8/250</f>
        <v>79.088482954940076</v>
      </c>
    </row>
    <row r="9" spans="2:7" s="2" customFormat="1" ht="20.100000000000001" customHeight="1" x14ac:dyDescent="0.25">
      <c r="B9" s="13">
        <v>2001</v>
      </c>
      <c r="C9" s="223">
        <v>23559.069662030393</v>
      </c>
      <c r="D9" s="223">
        <v>5254.0844542246896</v>
      </c>
      <c r="E9" s="227">
        <f t="shared" ref="E9:E30" si="0">C9/D9</f>
        <v>4.4839533637658002</v>
      </c>
      <c r="F9" s="229">
        <f t="shared" ref="F9:F30" si="1">250/E9</f>
        <v>55.754371136019174</v>
      </c>
      <c r="G9" s="227">
        <f t="shared" ref="G9:G29" si="2">C9/250</f>
        <v>94.236278648121569</v>
      </c>
    </row>
    <row r="10" spans="2:7" s="2" customFormat="1" ht="20.100000000000001" customHeight="1" x14ac:dyDescent="0.25">
      <c r="B10" s="12">
        <v>2002</v>
      </c>
      <c r="C10" s="222">
        <v>26015.102801413552</v>
      </c>
      <c r="D10" s="222">
        <v>5965.39125967584</v>
      </c>
      <c r="E10" s="226">
        <f t="shared" si="0"/>
        <v>4.3610052834702442</v>
      </c>
      <c r="F10" s="228">
        <f t="shared" si="1"/>
        <v>57.326231854748862</v>
      </c>
      <c r="G10" s="226">
        <f t="shared" si="2"/>
        <v>104.0604112056542</v>
      </c>
    </row>
    <row r="11" spans="2:7" s="2" customFormat="1" ht="20.100000000000001" customHeight="1" x14ac:dyDescent="0.25">
      <c r="B11" s="13">
        <v>2003</v>
      </c>
      <c r="C11" s="223">
        <v>31505.565650095301</v>
      </c>
      <c r="D11" s="223">
        <v>6885.5600437373696</v>
      </c>
      <c r="E11" s="227">
        <f t="shared" si="0"/>
        <v>4.5755995808577099</v>
      </c>
      <c r="F11" s="229">
        <f t="shared" si="1"/>
        <v>54.637648155640569</v>
      </c>
      <c r="G11" s="227">
        <f t="shared" si="2"/>
        <v>126.0222626003812</v>
      </c>
    </row>
    <row r="12" spans="2:7" s="2" customFormat="1" ht="20.100000000000001" customHeight="1" x14ac:dyDescent="0.25">
      <c r="B12" s="12">
        <v>2004</v>
      </c>
      <c r="C12" s="222">
        <v>39292.682149468739</v>
      </c>
      <c r="D12" s="222">
        <v>8150.1378010437702</v>
      </c>
      <c r="E12" s="226">
        <f t="shared" si="0"/>
        <v>4.8211064780323856</v>
      </c>
      <c r="F12" s="228">
        <f t="shared" si="1"/>
        <v>51.855316023227779</v>
      </c>
      <c r="G12" s="226">
        <f t="shared" si="2"/>
        <v>157.17072859787496</v>
      </c>
    </row>
    <row r="13" spans="2:7" s="2" customFormat="1" ht="20.100000000000001" customHeight="1" x14ac:dyDescent="0.25">
      <c r="B13" s="13">
        <v>2005</v>
      </c>
      <c r="C13" s="223">
        <v>46590.72416274713</v>
      </c>
      <c r="D13" s="223">
        <v>9577.0222268604211</v>
      </c>
      <c r="E13" s="227">
        <f t="shared" si="0"/>
        <v>4.8648445267335143</v>
      </c>
      <c r="F13" s="229">
        <f t="shared" si="1"/>
        <v>51.389103726992438</v>
      </c>
      <c r="G13" s="227">
        <f t="shared" si="2"/>
        <v>186.36289665098852</v>
      </c>
    </row>
    <row r="14" spans="2:7" s="2" customFormat="1" ht="20.100000000000001" customHeight="1" x14ac:dyDescent="0.25">
      <c r="B14" s="12">
        <v>2006</v>
      </c>
      <c r="C14" s="222">
        <v>59950.546479210105</v>
      </c>
      <c r="D14" s="222">
        <v>11613.319990806101</v>
      </c>
      <c r="E14" s="226">
        <f t="shared" si="0"/>
        <v>5.1622229066856899</v>
      </c>
      <c r="F14" s="228">
        <f t="shared" si="1"/>
        <v>48.428749497860778</v>
      </c>
      <c r="G14" s="226">
        <f t="shared" si="2"/>
        <v>239.80218591684041</v>
      </c>
    </row>
    <row r="15" spans="2:7" s="2" customFormat="1" ht="20.100000000000001" customHeight="1" x14ac:dyDescent="0.25">
      <c r="B15" s="13">
        <v>2007</v>
      </c>
      <c r="C15" s="223">
        <v>92830.414728567193</v>
      </c>
      <c r="D15" s="223">
        <v>13889.052911136201</v>
      </c>
      <c r="E15" s="227">
        <f t="shared" si="0"/>
        <v>6.6837109284921832</v>
      </c>
      <c r="F15" s="229">
        <f t="shared" si="1"/>
        <v>37.404370517322619</v>
      </c>
      <c r="G15" s="227">
        <f t="shared" si="2"/>
        <v>371.32165891426877</v>
      </c>
    </row>
    <row r="16" spans="2:7" s="2" customFormat="1" ht="20.100000000000001" customHeight="1" x14ac:dyDescent="0.25">
      <c r="B16" s="12">
        <v>2008</v>
      </c>
      <c r="C16" s="222">
        <v>133132.86747984716</v>
      </c>
      <c r="D16" s="222">
        <v>16208.9746985124</v>
      </c>
      <c r="E16" s="226">
        <f t="shared" si="0"/>
        <v>8.2135279964417247</v>
      </c>
      <c r="F16" s="228">
        <f t="shared" si="1"/>
        <v>30.437590291078976</v>
      </c>
      <c r="G16" s="226">
        <f t="shared" si="2"/>
        <v>532.53146991938866</v>
      </c>
    </row>
    <row r="17" spans="2:21" s="2" customFormat="1" ht="20.100000000000001" customHeight="1" x14ac:dyDescent="0.3">
      <c r="B17" s="13">
        <v>2009</v>
      </c>
      <c r="C17" s="223">
        <v>119151.90198062366</v>
      </c>
      <c r="D17" s="223">
        <v>17626.147744795999</v>
      </c>
      <c r="E17" s="227">
        <f>C17/D17</f>
        <v>6.7599513918634013</v>
      </c>
      <c r="F17" s="229">
        <f t="shared" si="1"/>
        <v>36.982514445431057</v>
      </c>
      <c r="G17" s="227">
        <f t="shared" si="2"/>
        <v>476.60760792249465</v>
      </c>
      <c r="H17" s="126"/>
      <c r="I17" s="2">
        <v>19802.0105927076</v>
      </c>
      <c r="J17" s="2">
        <v>21623.524556480799</v>
      </c>
      <c r="K17" s="2">
        <v>23752.8685692912</v>
      </c>
      <c r="L17" s="2">
        <v>25462.954639352702</v>
      </c>
      <c r="M17" s="2">
        <v>28001.327620471002</v>
      </c>
      <c r="N17" s="2">
        <v>30171.918863718402</v>
      </c>
      <c r="O17" s="2">
        <v>32056.288212047999</v>
      </c>
      <c r="P17" s="2">
        <v>34343.647497605198</v>
      </c>
      <c r="Q17" s="2">
        <v>36014.718708004002</v>
      </c>
      <c r="R17" s="2">
        <v>37832.149784087902</v>
      </c>
      <c r="S17" s="2">
        <v>36495.246081759396</v>
      </c>
      <c r="T17" s="2">
        <v>40112.924790841302</v>
      </c>
      <c r="U17" s="2">
        <v>44251.689714122404</v>
      </c>
    </row>
    <row r="18" spans="2:21" s="2" customFormat="1" ht="20.100000000000001" customHeight="1" x14ac:dyDescent="0.3">
      <c r="B18" s="12">
        <v>2010</v>
      </c>
      <c r="C18" s="222">
        <v>146783.27431314427</v>
      </c>
      <c r="D18" s="222">
        <v>19802.0105927076</v>
      </c>
      <c r="E18" s="226">
        <f t="shared" si="0"/>
        <v>7.4125439750648097</v>
      </c>
      <c r="F18" s="228">
        <f t="shared" si="1"/>
        <v>33.726612731199907</v>
      </c>
      <c r="G18" s="226">
        <f t="shared" si="2"/>
        <v>587.13309725257704</v>
      </c>
      <c r="H18" s="126"/>
    </row>
    <row r="19" spans="2:21" s="2" customFormat="1" ht="20.100000000000001" customHeight="1" x14ac:dyDescent="0.3">
      <c r="B19" s="13">
        <v>2011</v>
      </c>
      <c r="C19" s="223">
        <v>185863.11286055009</v>
      </c>
      <c r="D19" s="223">
        <v>21623.524556480799</v>
      </c>
      <c r="E19" s="227">
        <f t="shared" si="0"/>
        <v>8.595412481211115</v>
      </c>
      <c r="F19" s="229">
        <f t="shared" si="1"/>
        <v>29.085282474398991</v>
      </c>
      <c r="G19" s="227">
        <f t="shared" si="2"/>
        <v>743.4524514422003</v>
      </c>
      <c r="H19" s="126"/>
    </row>
    <row r="20" spans="2:21" s="2" customFormat="1" ht="20.100000000000001" customHeight="1" x14ac:dyDescent="0.3">
      <c r="B20" s="12">
        <v>2012</v>
      </c>
      <c r="C20" s="222">
        <v>202651.53119688074</v>
      </c>
      <c r="D20" s="222">
        <v>23752.8685692912</v>
      </c>
      <c r="E20" s="226">
        <f t="shared" si="0"/>
        <v>8.5316655799155949</v>
      </c>
      <c r="F20" s="228">
        <f t="shared" si="1"/>
        <v>29.302601896225905</v>
      </c>
      <c r="G20" s="226">
        <f t="shared" si="2"/>
        <v>810.60612478752296</v>
      </c>
      <c r="H20" s="126"/>
    </row>
    <row r="21" spans="2:21" s="2" customFormat="1" ht="20.100000000000001" customHeight="1" x14ac:dyDescent="0.3">
      <c r="B21" s="13">
        <v>2013</v>
      </c>
      <c r="C21" s="223">
        <v>233299.95688893215</v>
      </c>
      <c r="D21" s="223">
        <v>25462.954639352702</v>
      </c>
      <c r="E21" s="227">
        <f t="shared" si="0"/>
        <v>9.162328574719675</v>
      </c>
      <c r="F21" s="229">
        <f t="shared" si="1"/>
        <v>27.285640103520173</v>
      </c>
      <c r="G21" s="227">
        <f t="shared" si="2"/>
        <v>933.19982755572858</v>
      </c>
      <c r="H21" s="126"/>
    </row>
    <row r="22" spans="2:21" s="2" customFormat="1" ht="20.100000000000001" customHeight="1" x14ac:dyDescent="0.3">
      <c r="B22" s="12">
        <v>2014</v>
      </c>
      <c r="C22" s="222">
        <v>240879.12296029605</v>
      </c>
      <c r="D22" s="222">
        <v>28001.327620471002</v>
      </c>
      <c r="E22" s="226">
        <f t="shared" si="0"/>
        <v>8.6024179362194211</v>
      </c>
      <c r="F22" s="228">
        <f t="shared" si="1"/>
        <v>29.061596617784147</v>
      </c>
      <c r="G22" s="226">
        <f t="shared" si="2"/>
        <v>963.51649184118423</v>
      </c>
      <c r="H22" s="126"/>
    </row>
    <row r="23" spans="2:21" s="2" customFormat="1" ht="20.100000000000001" customHeight="1" x14ac:dyDescent="0.3">
      <c r="B23" s="13">
        <v>2015</v>
      </c>
      <c r="C23" s="223">
        <v>278103.73701053788</v>
      </c>
      <c r="D23" s="223">
        <v>30171.918863718402</v>
      </c>
      <c r="E23" s="227">
        <f t="shared" si="0"/>
        <v>9.2173036215126647</v>
      </c>
      <c r="F23" s="229">
        <f t="shared" si="1"/>
        <v>27.122899523078978</v>
      </c>
      <c r="G23" s="227">
        <f t="shared" si="2"/>
        <v>1112.4149480421515</v>
      </c>
      <c r="H23" s="126"/>
    </row>
    <row r="24" spans="2:21" s="2" customFormat="1" ht="20.100000000000001" customHeight="1" x14ac:dyDescent="0.3">
      <c r="B24" s="12">
        <v>2016</v>
      </c>
      <c r="C24" s="222">
        <v>295300.48579930502</v>
      </c>
      <c r="D24" s="222">
        <v>32056.288212047999</v>
      </c>
      <c r="E24" s="226">
        <f t="shared" si="0"/>
        <v>9.2119363241911341</v>
      </c>
      <c r="F24" s="228">
        <f t="shared" si="1"/>
        <v>27.138702570433971</v>
      </c>
      <c r="G24" s="226">
        <f t="shared" si="2"/>
        <v>1181.2019431972201</v>
      </c>
      <c r="H24" s="126"/>
    </row>
    <row r="25" spans="2:21" s="2" customFormat="1" ht="20.100000000000001" customHeight="1" x14ac:dyDescent="0.3">
      <c r="B25" s="13">
        <v>2017</v>
      </c>
      <c r="C25" s="223">
        <v>320722.26411317737</v>
      </c>
      <c r="D25" s="223">
        <v>34343.647497605198</v>
      </c>
      <c r="E25" s="227">
        <f t="shared" si="0"/>
        <v>9.3386197297634599</v>
      </c>
      <c r="F25" s="227">
        <f t="shared" si="1"/>
        <v>26.770551455609201</v>
      </c>
      <c r="G25" s="227">
        <f t="shared" si="2"/>
        <v>1282.8890564527094</v>
      </c>
      <c r="H25" s="126"/>
    </row>
    <row r="26" spans="2:21" s="2" customFormat="1" ht="20.100000000000001" customHeight="1" x14ac:dyDescent="0.3">
      <c r="B26" s="128">
        <v>2018</v>
      </c>
      <c r="C26" s="224">
        <v>355735.09819394234</v>
      </c>
      <c r="D26" s="224">
        <v>36014.718708004002</v>
      </c>
      <c r="E26" s="226">
        <f t="shared" si="0"/>
        <v>9.8774920631237055</v>
      </c>
      <c r="F26" s="226">
        <f t="shared" si="1"/>
        <v>25.310068426512995</v>
      </c>
      <c r="G26" s="226">
        <f t="shared" si="2"/>
        <v>1422.9403927757694</v>
      </c>
      <c r="H26" s="126"/>
    </row>
    <row r="27" spans="2:21" s="2" customFormat="1" ht="20.100000000000001" customHeight="1" x14ac:dyDescent="0.3">
      <c r="B27" s="127">
        <v>2019</v>
      </c>
      <c r="C27" s="225">
        <v>377689.25998752401</v>
      </c>
      <c r="D27" s="225">
        <v>37832.149784087902</v>
      </c>
      <c r="E27" s="227">
        <f t="shared" si="0"/>
        <v>9.983288344517474</v>
      </c>
      <c r="F27" s="227">
        <f t="shared" si="1"/>
        <v>25.041849075439416</v>
      </c>
      <c r="G27" s="227">
        <f t="shared" si="2"/>
        <v>1510.757039950096</v>
      </c>
      <c r="H27" s="126"/>
    </row>
    <row r="28" spans="2:21" s="2" customFormat="1" ht="20.100000000000001" customHeight="1" x14ac:dyDescent="0.3">
      <c r="B28" s="128">
        <v>2020</v>
      </c>
      <c r="C28" s="224">
        <v>590418.73350294703</v>
      </c>
      <c r="D28" s="224">
        <v>36495.246081759396</v>
      </c>
      <c r="E28" s="226">
        <f t="shared" si="0"/>
        <v>16.177962800421913</v>
      </c>
      <c r="F28" s="226">
        <f t="shared" si="1"/>
        <v>15.453119968447457</v>
      </c>
      <c r="G28" s="226">
        <f t="shared" si="2"/>
        <v>2361.6749340117881</v>
      </c>
      <c r="H28" s="126"/>
    </row>
    <row r="29" spans="2:21" s="2" customFormat="1" ht="20.100000000000001" customHeight="1" x14ac:dyDescent="0.3">
      <c r="B29" s="127">
        <v>2021</v>
      </c>
      <c r="C29" s="225">
        <v>565343.52981126471</v>
      </c>
      <c r="D29" s="225">
        <v>40326.625999999997</v>
      </c>
      <c r="E29" s="227">
        <f t="shared" si="0"/>
        <v>14.019113074603979</v>
      </c>
      <c r="F29" s="227">
        <f t="shared" si="1"/>
        <v>17.832797172660094</v>
      </c>
      <c r="G29" s="227">
        <f t="shared" si="2"/>
        <v>2261.3741192450589</v>
      </c>
      <c r="H29" s="126"/>
    </row>
    <row r="30" spans="2:21" s="2" customFormat="1" ht="20.100000000000001" customHeight="1" x14ac:dyDescent="0.3">
      <c r="B30" s="128">
        <v>2022</v>
      </c>
      <c r="C30" s="224">
        <v>593750.42386212468</v>
      </c>
      <c r="D30" s="224">
        <v>44810.031000000003</v>
      </c>
      <c r="E30" s="226">
        <f t="shared" si="0"/>
        <v>13.250390830172035</v>
      </c>
      <c r="F30" s="226">
        <f t="shared" si="1"/>
        <v>18.86736800477863</v>
      </c>
      <c r="G30" s="226">
        <f>C30/250</f>
        <v>2375.0016954484986</v>
      </c>
      <c r="H30" s="126"/>
    </row>
    <row r="31" spans="2:21" s="2" customFormat="1" ht="20.100000000000001" customHeight="1" x14ac:dyDescent="0.3">
      <c r="B31" s="127">
        <v>2023</v>
      </c>
      <c r="C31" s="225">
        <f>+'Cuadro 4'!Z77</f>
        <v>660863.71742491669</v>
      </c>
      <c r="D31" s="225">
        <v>47059.272162280096</v>
      </c>
      <c r="E31" s="227">
        <f t="shared" ref="E31" si="3">C31/D31</f>
        <v>14.043220114964413</v>
      </c>
      <c r="F31" s="227">
        <f>250/E31</f>
        <v>17.802184823237283</v>
      </c>
      <c r="G31" s="227">
        <f>C31/250</f>
        <v>2643.4548696996667</v>
      </c>
      <c r="H31" s="126"/>
    </row>
    <row r="32" spans="2:21" s="2" customFormat="1" ht="20.100000000000001" customHeight="1" x14ac:dyDescent="0.3">
      <c r="B32" s="128">
        <v>2024</v>
      </c>
      <c r="C32" s="224">
        <v>823460.93772092625</v>
      </c>
      <c r="D32" s="224">
        <v>49115.934699999998</v>
      </c>
      <c r="E32" s="226">
        <v>16.76565747451664</v>
      </c>
      <c r="F32" s="226">
        <f>250/E32</f>
        <v>14.911434304320808</v>
      </c>
      <c r="G32" s="226">
        <v>3293.8437508837051</v>
      </c>
      <c r="H32" s="126"/>
    </row>
    <row r="35" spans="2:10" s="2" customFormat="1" ht="20.100000000000001" customHeight="1" x14ac:dyDescent="0.25">
      <c r="B35" s="274" t="s">
        <v>21</v>
      </c>
      <c r="C35" s="274"/>
      <c r="D35" s="274"/>
      <c r="E35" s="274"/>
      <c r="F35" s="274"/>
      <c r="G35" s="274"/>
    </row>
    <row r="36" spans="2:10" s="2" customFormat="1" ht="20.100000000000001" customHeight="1" x14ac:dyDescent="0.25">
      <c r="B36" s="277" t="s">
        <v>260</v>
      </c>
      <c r="C36" s="277"/>
      <c r="D36" s="277"/>
      <c r="E36" s="277"/>
      <c r="F36" s="277"/>
      <c r="G36" s="277"/>
      <c r="H36" s="277"/>
      <c r="I36" s="277"/>
      <c r="J36" s="277"/>
    </row>
    <row r="37" spans="2:10" s="2" customFormat="1" ht="20.100000000000001" customHeight="1" x14ac:dyDescent="0.25">
      <c r="B37" s="278" t="s">
        <v>121</v>
      </c>
      <c r="C37" s="278"/>
      <c r="D37" s="278"/>
      <c r="E37" s="278"/>
      <c r="F37" s="278"/>
      <c r="G37" s="278"/>
      <c r="H37" s="278"/>
      <c r="I37" s="278"/>
      <c r="J37" s="278"/>
    </row>
    <row r="38" spans="2:10" s="2" customFormat="1" ht="20.100000000000001" customHeight="1" x14ac:dyDescent="0.25">
      <c r="B38" s="270" t="s">
        <v>224</v>
      </c>
      <c r="C38" s="270"/>
      <c r="D38" s="270"/>
      <c r="E38" s="270"/>
      <c r="F38" s="270"/>
      <c r="G38" s="270"/>
      <c r="H38" s="162"/>
    </row>
    <row r="39" spans="2:10" ht="15" customHeight="1" x14ac:dyDescent="0.25">
      <c r="B39" s="186" t="s">
        <v>183</v>
      </c>
      <c r="C39" s="185"/>
      <c r="D39" s="185"/>
      <c r="E39" s="185"/>
      <c r="F39" s="185"/>
      <c r="G39" s="185"/>
    </row>
  </sheetData>
  <mergeCells count="8">
    <mergeCell ref="B38:G38"/>
    <mergeCell ref="B2:G2"/>
    <mergeCell ref="B3:G3"/>
    <mergeCell ref="B5:G5"/>
    <mergeCell ref="B35:G35"/>
    <mergeCell ref="B4:G4"/>
    <mergeCell ref="B36:J36"/>
    <mergeCell ref="B37:J37"/>
  </mergeCells>
  <hyperlinks>
    <hyperlink ref="B39" location="CONTENIDO!A1" display="CONTENIDO" xr:uid="{55E96127-881F-490C-A720-99F1FE9C3E5E}"/>
  </hyperlinks>
  <pageMargins left="0.7" right="0.7" top="0.75" bottom="0.75" header="0.3" footer="0.3"/>
  <pageSetup orientation="portrait" r:id="rId1"/>
  <headerFooter>
    <oddFooter>&amp;C&amp;1#&amp;"Calibri"&amp;10&amp;K000000Uso Interno</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BD61-D9C7-492A-9E14-3BC360EFB425}">
  <sheetPr>
    <tabColor theme="4"/>
  </sheetPr>
  <dimension ref="A38:M38"/>
  <sheetViews>
    <sheetView showRowColHeaders="0" topLeftCell="A38" zoomScale="48" zoomScaleNormal="48" workbookViewId="0">
      <selection activeCell="B36" sqref="B36"/>
    </sheetView>
  </sheetViews>
  <sheetFormatPr baseColWidth="10" defaultColWidth="0" defaultRowHeight="13.8" zeroHeight="1" x14ac:dyDescent="0.25"/>
  <cols>
    <col min="1" max="13" width="11.19921875" style="159" customWidth="1"/>
    <col min="14" max="16384" width="11.19921875" style="159" hidden="1"/>
  </cols>
  <sheetData>
    <row r="38" spans="2:2" x14ac:dyDescent="0.25">
      <c r="B38" s="184" t="s">
        <v>183</v>
      </c>
    </row>
  </sheetData>
  <hyperlinks>
    <hyperlink ref="B38" location="CONTENIDO!A1" display="CONTENIDO" xr:uid="{1C0AA983-DAAE-49F3-9A7F-5591653BD3B4}"/>
  </hyperlinks>
  <pageMargins left="0.7" right="0.7" top="0.75" bottom="0.75" header="0.3" footer="0.3"/>
  <pageSetup orientation="portrait" r:id="rId1"/>
  <headerFooter>
    <oddFooter>&amp;C&amp;1#&amp;"Calibri"&amp;10&amp;K000000Uso Interno</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65033-AD6B-4306-9DAC-A04E209FD8D4}">
  <sheetPr>
    <tabColor theme="4"/>
  </sheetPr>
  <dimension ref="A40:M40"/>
  <sheetViews>
    <sheetView showRowColHeaders="0" topLeftCell="A40" zoomScale="48" zoomScaleNormal="48" workbookViewId="0">
      <selection activeCell="B39" sqref="B39"/>
    </sheetView>
  </sheetViews>
  <sheetFormatPr baseColWidth="10" defaultColWidth="0" defaultRowHeight="13.8" zeroHeight="1" x14ac:dyDescent="0.25"/>
  <cols>
    <col min="1" max="13" width="11.19921875" style="159" customWidth="1"/>
    <col min="14" max="16384" width="11.19921875" style="159" hidden="1"/>
  </cols>
  <sheetData>
    <row r="40" spans="2:2" x14ac:dyDescent="0.25">
      <c r="B40" s="184" t="s">
        <v>183</v>
      </c>
    </row>
  </sheetData>
  <hyperlinks>
    <hyperlink ref="B40" location="CONTENIDO!A1" display="CONTENIDO" xr:uid="{F1A5BC6A-A1A2-43DE-B007-28EFD654D2DF}"/>
  </hyperlinks>
  <pageMargins left="0.7" right="0.7" top="0.75" bottom="0.75" header="0.3" footer="0.3"/>
  <pageSetup orientation="portrait" r:id="rId1"/>
  <headerFooter>
    <oddFooter>&amp;C&amp;1#&amp;"Calibri"&amp;10&amp;K000000Uso Interno</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2281-13E6-432A-A923-AB5A5E07629A}">
  <sheetPr>
    <tabColor theme="4"/>
  </sheetPr>
  <dimension ref="A40:M40"/>
  <sheetViews>
    <sheetView showRowColHeaders="0" topLeftCell="A40" zoomScale="48" zoomScaleNormal="48" workbookViewId="0">
      <selection activeCell="C39" sqref="C39"/>
    </sheetView>
  </sheetViews>
  <sheetFormatPr baseColWidth="10" defaultColWidth="0" defaultRowHeight="13.8" zeroHeight="1" x14ac:dyDescent="0.25"/>
  <cols>
    <col min="1" max="13" width="11.19921875" style="159" customWidth="1"/>
    <col min="14" max="16384" width="11.19921875" style="159" hidden="1"/>
  </cols>
  <sheetData>
    <row r="40" spans="2:2" x14ac:dyDescent="0.25">
      <c r="B40" s="184" t="s">
        <v>183</v>
      </c>
    </row>
  </sheetData>
  <hyperlinks>
    <hyperlink ref="B40" location="CONTENIDO!A1" display="CONTENIDO" xr:uid="{246E4996-DEC5-4394-B428-DBEEAE96EF50}"/>
  </hyperlinks>
  <pageMargins left="0.7" right="0.7" top="0.75" bottom="0.75" header="0.3" footer="0.3"/>
  <pageSetup orientation="portrait" r:id="rId1"/>
  <headerFooter>
    <oddFooter>&amp;C&amp;1#&amp;"Calibri"&amp;10&amp;K000000Uso Interno</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E42C-69B0-4AAF-B4FB-3E2B4E3B49BD}">
  <sheetPr>
    <tabColor theme="4"/>
  </sheetPr>
  <dimension ref="A40:T40"/>
  <sheetViews>
    <sheetView topLeftCell="A40" zoomScale="53" zoomScaleNormal="53" workbookViewId="0">
      <selection activeCell="A40" sqref="A1:XFD1048576"/>
    </sheetView>
  </sheetViews>
  <sheetFormatPr baseColWidth="10" defaultColWidth="0" defaultRowHeight="13.8" zeroHeight="1" x14ac:dyDescent="0.25"/>
  <cols>
    <col min="1" max="20" width="11.19921875" style="159" customWidth="1"/>
    <col min="21" max="22" width="11.19921875" style="159" hidden="1" customWidth="1"/>
    <col min="23" max="16384" width="11.19921875" style="159" hidden="1"/>
  </cols>
  <sheetData>
    <row r="40" spans="2:2" x14ac:dyDescent="0.25">
      <c r="B40" s="184" t="s">
        <v>183</v>
      </c>
    </row>
  </sheetData>
  <hyperlinks>
    <hyperlink ref="B40" location="CONTENIDO!A1" display="CONTENIDO" xr:uid="{65A7A971-64A6-4B72-BAFB-F7DE6E890C5D}"/>
  </hyperlinks>
  <pageMargins left="0.7" right="0.7" top="0.75" bottom="0.75" header="0.3" footer="0.3"/>
  <pageSetup orientation="portrait" r:id="rId1"/>
  <headerFooter>
    <oddFooter>&amp;C&amp;1#&amp;"Calibri"&amp;10&amp;K000000Uso Interno</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4AED-68DA-4DE5-BDAE-ACC2EF241AB6}">
  <sheetPr>
    <tabColor theme="4"/>
  </sheetPr>
  <dimension ref="A1:U41"/>
  <sheetViews>
    <sheetView showGridLines="0" topLeftCell="B1" zoomScale="55" zoomScaleNormal="55" workbookViewId="0">
      <selection activeCell="Q22" sqref="Q22"/>
    </sheetView>
  </sheetViews>
  <sheetFormatPr baseColWidth="10" defaultColWidth="0" defaultRowHeight="13.8" customHeight="1" zeroHeight="1" x14ac:dyDescent="0.25"/>
  <cols>
    <col min="1" max="19" width="11.19921875" customWidth="1"/>
    <col min="20" max="20" width="11.3984375" customWidth="1"/>
    <col min="21" max="21" width="11.19921875" customWidth="1"/>
    <col min="22" max="16384" width="11.19921875" hidden="1"/>
  </cols>
  <sheetData>
    <row r="1" spans="2:15" ht="27" customHeight="1" x14ac:dyDescent="0.25">
      <c r="D1" s="314" t="s">
        <v>275</v>
      </c>
      <c r="E1" s="314"/>
      <c r="F1" s="314"/>
      <c r="G1" s="314"/>
      <c r="H1" s="314"/>
      <c r="I1" s="314"/>
      <c r="J1" s="314"/>
      <c r="K1" s="314"/>
      <c r="L1" s="314"/>
      <c r="M1" s="314"/>
    </row>
    <row r="2" spans="2:15" ht="22.8" x14ac:dyDescent="0.4">
      <c r="B2" s="312" t="s">
        <v>276</v>
      </c>
      <c r="C2" s="312"/>
      <c r="D2" s="312"/>
      <c r="E2" s="312"/>
      <c r="F2" s="312"/>
      <c r="G2" s="312"/>
      <c r="H2" s="312"/>
      <c r="I2" s="312"/>
      <c r="J2" s="312"/>
      <c r="K2" s="312"/>
      <c r="L2" s="312"/>
      <c r="M2" s="312"/>
      <c r="N2" s="312"/>
      <c r="O2" s="312"/>
    </row>
    <row r="3" spans="2:15" ht="21" x14ac:dyDescent="0.4">
      <c r="B3" s="313" t="s">
        <v>274</v>
      </c>
      <c r="C3" s="313"/>
      <c r="D3" s="313"/>
      <c r="E3" s="313"/>
      <c r="F3" s="313"/>
      <c r="G3" s="313"/>
      <c r="H3" s="313"/>
      <c r="I3" s="313"/>
      <c r="J3" s="313"/>
      <c r="K3" s="313"/>
      <c r="L3" s="313"/>
      <c r="M3" s="313"/>
      <c r="N3" s="313"/>
      <c r="O3" s="313"/>
    </row>
    <row r="4" spans="2:15" x14ac:dyDescent="0.25"/>
    <row r="5" spans="2:15" x14ac:dyDescent="0.25"/>
    <row r="6" spans="2:15" x14ac:dyDescent="0.25"/>
    <row r="7" spans="2:15" x14ac:dyDescent="0.25"/>
    <row r="8" spans="2:15" x14ac:dyDescent="0.25"/>
    <row r="9" spans="2:15" x14ac:dyDescent="0.25"/>
    <row r="10" spans="2:15" x14ac:dyDescent="0.25"/>
    <row r="11" spans="2:15" x14ac:dyDescent="0.25"/>
    <row r="12" spans="2:15" x14ac:dyDescent="0.25"/>
    <row r="13" spans="2:15" x14ac:dyDescent="0.25"/>
    <row r="14" spans="2:15" x14ac:dyDescent="0.25"/>
    <row r="15" spans="2:15" x14ac:dyDescent="0.25"/>
    <row r="16" spans="2:15"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6" x14ac:dyDescent="0.25"/>
    <row r="34" spans="2:16" x14ac:dyDescent="0.25"/>
    <row r="35" spans="2:16" x14ac:dyDescent="0.25"/>
    <row r="36" spans="2:16" x14ac:dyDescent="0.25"/>
    <row r="37" spans="2:16" x14ac:dyDescent="0.25"/>
    <row r="38" spans="2:16" x14ac:dyDescent="0.25"/>
    <row r="39" spans="2:16" ht="74.400000000000006" customHeight="1" x14ac:dyDescent="0.25">
      <c r="B39" s="291" t="s">
        <v>278</v>
      </c>
      <c r="C39" s="291"/>
      <c r="D39" s="291"/>
      <c r="E39" s="291"/>
      <c r="F39" s="291"/>
      <c r="G39" s="291"/>
      <c r="H39" s="291"/>
      <c r="I39" s="291"/>
      <c r="J39" s="291"/>
      <c r="K39" s="291"/>
      <c r="L39" s="291"/>
      <c r="M39" s="291"/>
      <c r="N39" s="291"/>
      <c r="O39" s="291"/>
      <c r="P39" s="291"/>
    </row>
    <row r="40" spans="2:16" x14ac:dyDescent="0.25"/>
    <row r="41" spans="2:16" x14ac:dyDescent="0.25">
      <c r="B41" s="186" t="s">
        <v>183</v>
      </c>
    </row>
  </sheetData>
  <mergeCells count="4">
    <mergeCell ref="B2:O2"/>
    <mergeCell ref="B3:O3"/>
    <mergeCell ref="D1:M1"/>
    <mergeCell ref="B39:P39"/>
  </mergeCells>
  <hyperlinks>
    <hyperlink ref="B41" location="CONTENIDO!A1" display="CONTENIDO" xr:uid="{FCBAAF18-798C-441D-8F90-3EE8E7755161}"/>
  </hyperlink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C774-5CBF-46EE-9E74-75B5CD81D3EC}">
  <sheetPr codeName="Hoja3">
    <tabColor theme="4"/>
  </sheetPr>
  <dimension ref="A1:U40"/>
  <sheetViews>
    <sheetView showGridLines="0" showRowColHeaders="0" zoomScale="60" zoomScaleNormal="60" workbookViewId="0"/>
  </sheetViews>
  <sheetFormatPr baseColWidth="10" defaultColWidth="0" defaultRowHeight="13.8" zeroHeight="1" x14ac:dyDescent="0.25"/>
  <cols>
    <col min="1" max="19" width="11.19921875" customWidth="1"/>
    <col min="20" max="20" width="11.3984375" customWidth="1"/>
    <col min="21" max="21" width="11.19921875" customWidth="1"/>
    <col min="22" max="16384" width="11.19921875" hidden="1"/>
  </cols>
  <sheetData>
    <row r="1" customFormat="1" x14ac:dyDescent="0.25"/>
    <row r="2" customFormat="1" x14ac:dyDescent="0.25"/>
    <row r="3" customFormat="1" x14ac:dyDescent="0.25"/>
    <row r="4" customFormat="1" x14ac:dyDescent="0.25"/>
    <row r="5" customFormat="1" x14ac:dyDescent="0.25"/>
    <row r="6" customFormat="1" x14ac:dyDescent="0.25"/>
    <row r="7" customFormat="1" x14ac:dyDescent="0.25"/>
    <row r="8" customFormat="1" x14ac:dyDescent="0.25"/>
    <row r="9" customFormat="1" x14ac:dyDescent="0.25"/>
    <row r="10" customFormat="1" x14ac:dyDescent="0.25"/>
    <row r="11" customFormat="1" x14ac:dyDescent="0.25"/>
    <row r="12" customFormat="1" x14ac:dyDescent="0.25"/>
    <row r="13" customFormat="1" x14ac:dyDescent="0.25"/>
    <row r="14" customFormat="1" x14ac:dyDescent="0.25"/>
    <row r="15" customFormat="1" x14ac:dyDescent="0.25"/>
    <row r="16"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c r="B40" s="186" t="s">
        <v>183</v>
      </c>
    </row>
  </sheetData>
  <hyperlinks>
    <hyperlink ref="B40" location="CONTENIDO!A1" display="CONTENIDO" xr:uid="{B67BFF66-0CB5-4247-B2EF-F026D367FA02}"/>
  </hyperlinks>
  <pageMargins left="0.7" right="0.7" top="0.75" bottom="0.75" header="0.3" footer="0.3"/>
  <pageSetup orientation="portrait" r:id="rId1"/>
  <headerFooter>
    <oddFooter>&amp;C&amp;1#&amp;"Calibri"&amp;10&amp;K000000Uso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B2:AC88"/>
  <sheetViews>
    <sheetView showGridLines="0" showRowColHeaders="0" zoomScale="60" zoomScaleNormal="60" workbookViewId="0">
      <pane xSplit="2" ySplit="6" topLeftCell="I7" activePane="bottomRight" state="frozen"/>
      <selection pane="topRight" activeCell="C1" sqref="C1"/>
      <selection pane="bottomLeft" activeCell="A8" sqref="A8"/>
      <selection pane="bottomRight" activeCell="AB20" sqref="AB20"/>
    </sheetView>
  </sheetViews>
  <sheetFormatPr baseColWidth="10" defaultColWidth="0" defaultRowHeight="13.8" zeroHeight="1" x14ac:dyDescent="0.25"/>
  <cols>
    <col min="1" max="1" width="12" style="19" customWidth="1"/>
    <col min="2" max="2" width="39.69921875" style="19" customWidth="1"/>
    <col min="3" max="17" width="13.19921875" style="19" customWidth="1"/>
    <col min="18" max="18" width="11.796875" style="19" bestFit="1" customWidth="1"/>
    <col min="19" max="19" width="12.09765625" style="19" bestFit="1" customWidth="1"/>
    <col min="20" max="20" width="12.69921875" style="19" customWidth="1"/>
    <col min="21" max="21" width="11.796875" style="19" bestFit="1" customWidth="1"/>
    <col min="22" max="22" width="12.5" style="19" customWidth="1"/>
    <col min="23" max="24" width="15" style="19" customWidth="1"/>
    <col min="25" max="25" width="14.09765625" style="19" bestFit="1" customWidth="1"/>
    <col min="26" max="27" width="13.8984375" style="19" customWidth="1"/>
    <col min="28" max="28" width="15.69921875" style="19" bestFit="1" customWidth="1"/>
    <col min="29" max="29" width="11" style="19" hidden="1" customWidth="1"/>
    <col min="30" max="38" width="0" style="19" hidden="1" customWidth="1"/>
    <col min="39" max="16384" width="0" style="19" hidden="1"/>
  </cols>
  <sheetData>
    <row r="2" spans="2:28" ht="21" x14ac:dyDescent="0.25">
      <c r="B2" s="279" t="s">
        <v>86</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2:28" ht="21" customHeight="1" x14ac:dyDescent="0.25">
      <c r="B3" s="279" t="s">
        <v>180</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row>
    <row r="4" spans="2:28" ht="21" customHeight="1" x14ac:dyDescent="0.25">
      <c r="B4" s="280" t="s">
        <v>261</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row>
    <row r="5" spans="2:28" ht="16.95" customHeight="1" x14ac:dyDescent="0.25">
      <c r="B5" s="89"/>
      <c r="C5" s="89"/>
      <c r="D5" s="89"/>
      <c r="E5" s="89"/>
      <c r="F5" s="89"/>
      <c r="G5" s="89"/>
      <c r="H5" s="89"/>
      <c r="I5" s="89"/>
      <c r="J5" s="89"/>
      <c r="K5" s="89"/>
      <c r="L5" s="89"/>
      <c r="M5" s="89"/>
      <c r="N5" s="89"/>
      <c r="O5" s="89"/>
    </row>
    <row r="6" spans="2:28" ht="31.2" customHeight="1" x14ac:dyDescent="0.25">
      <c r="B6" s="171" t="s">
        <v>22</v>
      </c>
      <c r="C6" s="170">
        <v>2000</v>
      </c>
      <c r="D6" s="170">
        <v>2001</v>
      </c>
      <c r="E6" s="170">
        <v>2002</v>
      </c>
      <c r="F6" s="170">
        <v>2003</v>
      </c>
      <c r="G6" s="170">
        <v>2004</v>
      </c>
      <c r="H6" s="170">
        <v>2005</v>
      </c>
      <c r="I6" s="170">
        <v>2006</v>
      </c>
      <c r="J6" s="170">
        <v>2007</v>
      </c>
      <c r="K6" s="170">
        <v>2008</v>
      </c>
      <c r="L6" s="170">
        <v>2009</v>
      </c>
      <c r="M6" s="170">
        <v>2010</v>
      </c>
      <c r="N6" s="170">
        <v>2011</v>
      </c>
      <c r="O6" s="170">
        <v>2012</v>
      </c>
      <c r="P6" s="170">
        <v>2013</v>
      </c>
      <c r="Q6" s="170">
        <v>2014</v>
      </c>
      <c r="R6" s="170">
        <v>2015</v>
      </c>
      <c r="S6" s="170">
        <v>2016</v>
      </c>
      <c r="T6" s="170">
        <v>2017</v>
      </c>
      <c r="U6" s="170">
        <v>2018</v>
      </c>
      <c r="V6" s="170">
        <v>2019</v>
      </c>
      <c r="W6" s="170">
        <v>2020</v>
      </c>
      <c r="X6" s="170">
        <v>2021</v>
      </c>
      <c r="Y6" s="170">
        <v>2022</v>
      </c>
      <c r="Z6" s="170">
        <v>2023</v>
      </c>
      <c r="AA6" s="170">
        <v>2024</v>
      </c>
    </row>
    <row r="7" spans="2:28" ht="27.6" customHeight="1" x14ac:dyDescent="0.25">
      <c r="B7" s="51" t="s">
        <v>95</v>
      </c>
      <c r="C7" s="51"/>
      <c r="D7" s="51"/>
      <c r="E7" s="51"/>
      <c r="F7" s="55"/>
      <c r="G7" s="51"/>
      <c r="H7" s="51"/>
      <c r="I7" s="51"/>
      <c r="J7" s="51"/>
      <c r="K7" s="51"/>
      <c r="L7" s="51"/>
      <c r="M7" s="51"/>
      <c r="N7" s="51"/>
      <c r="O7" s="51"/>
      <c r="P7" s="51"/>
      <c r="Q7" s="51"/>
      <c r="R7" s="27">
        <f>R8</f>
        <v>26034</v>
      </c>
      <c r="S7" s="27">
        <f t="shared" ref="S7" si="0">S8</f>
        <v>130109</v>
      </c>
      <c r="T7" s="27">
        <v>362760</v>
      </c>
      <c r="U7" s="27">
        <v>909642</v>
      </c>
      <c r="V7" s="27">
        <v>3305660</v>
      </c>
      <c r="W7" s="27">
        <v>36897291</v>
      </c>
      <c r="X7" s="27">
        <v>146824429</v>
      </c>
      <c r="Y7" s="27">
        <f>+Y8</f>
        <v>242056374</v>
      </c>
      <c r="Z7" s="27">
        <f>+Z8</f>
        <v>345544879</v>
      </c>
      <c r="AA7" s="27">
        <f>+AA8</f>
        <v>444314689</v>
      </c>
    </row>
    <row r="8" spans="2:28" ht="18" customHeight="1" x14ac:dyDescent="0.25">
      <c r="B8" s="52" t="s">
        <v>16</v>
      </c>
      <c r="C8" s="52"/>
      <c r="D8" s="52"/>
      <c r="E8" s="52"/>
      <c r="F8" s="56"/>
      <c r="G8" s="52"/>
      <c r="H8" s="52"/>
      <c r="I8" s="52"/>
      <c r="J8" s="52"/>
      <c r="K8" s="52"/>
      <c r="L8" s="52"/>
      <c r="M8" s="52"/>
      <c r="N8" s="52"/>
      <c r="O8" s="52"/>
      <c r="P8" s="52"/>
      <c r="Q8" s="52"/>
      <c r="R8" s="29">
        <v>26034</v>
      </c>
      <c r="S8" s="29">
        <v>130109</v>
      </c>
      <c r="T8" s="29">
        <v>362760</v>
      </c>
      <c r="U8" s="29">
        <v>909642</v>
      </c>
      <c r="V8" s="29">
        <v>3305660</v>
      </c>
      <c r="W8" s="29">
        <v>36897291</v>
      </c>
      <c r="X8" s="29">
        <v>146824429</v>
      </c>
      <c r="Y8" s="29">
        <v>242056374</v>
      </c>
      <c r="Z8" s="29">
        <v>345544879</v>
      </c>
      <c r="AA8" s="29">
        <v>444314689</v>
      </c>
    </row>
    <row r="9" spans="2:28" ht="18" customHeight="1" x14ac:dyDescent="0.25">
      <c r="B9" s="20" t="s">
        <v>23</v>
      </c>
      <c r="C9" s="21"/>
      <c r="D9" s="22">
        <v>2423643</v>
      </c>
      <c r="E9" s="22">
        <v>4084742</v>
      </c>
      <c r="F9" s="22">
        <v>5690463</v>
      </c>
      <c r="G9" s="22">
        <v>5429790</v>
      </c>
      <c r="H9" s="22">
        <v>5218009</v>
      </c>
      <c r="I9" s="22">
        <v>6015034</v>
      </c>
      <c r="J9" s="22">
        <v>6340152</v>
      </c>
      <c r="K9" s="22">
        <v>5812810</v>
      </c>
      <c r="L9" s="22">
        <v>7356500</v>
      </c>
      <c r="M9" s="22">
        <v>8731474</v>
      </c>
      <c r="N9" s="22">
        <v>9655368</v>
      </c>
      <c r="O9" s="22">
        <v>11055528</v>
      </c>
      <c r="P9" s="22">
        <v>13529045</v>
      </c>
      <c r="Q9" s="22">
        <v>15410368</v>
      </c>
      <c r="R9" s="22">
        <v>17529311</v>
      </c>
      <c r="S9" s="22">
        <v>19544416</v>
      </c>
      <c r="T9" s="22">
        <v>21792365</v>
      </c>
      <c r="U9" s="22">
        <v>24001396</v>
      </c>
      <c r="V9" s="22">
        <v>25622892</v>
      </c>
      <c r="W9" s="22">
        <v>28459202</v>
      </c>
      <c r="X9" s="22">
        <v>28439837</v>
      </c>
      <c r="Y9" s="22">
        <v>32721624</v>
      </c>
      <c r="Z9" s="22">
        <v>35144788</v>
      </c>
      <c r="AA9" s="22">
        <v>36975401</v>
      </c>
      <c r="AB9" s="262"/>
    </row>
    <row r="10" spans="2:28" ht="20.100000000000001" customHeight="1" x14ac:dyDescent="0.25">
      <c r="B10" s="23" t="s">
        <v>16</v>
      </c>
      <c r="C10" s="24"/>
      <c r="D10" s="25">
        <v>2423590</v>
      </c>
      <c r="E10" s="25">
        <v>4083415</v>
      </c>
      <c r="F10" s="25">
        <v>5680121</v>
      </c>
      <c r="G10" s="25">
        <v>5406878</v>
      </c>
      <c r="H10" s="25">
        <v>5177992</v>
      </c>
      <c r="I10" s="25">
        <v>5948170</v>
      </c>
      <c r="J10" s="25">
        <v>6219103</v>
      </c>
      <c r="K10" s="25">
        <v>5624100</v>
      </c>
      <c r="L10" s="25">
        <v>7078641</v>
      </c>
      <c r="M10" s="25">
        <v>8362772</v>
      </c>
      <c r="N10" s="25">
        <v>9181762</v>
      </c>
      <c r="O10" s="25">
        <v>10442942</v>
      </c>
      <c r="P10" s="25">
        <v>12817492</v>
      </c>
      <c r="Q10" s="25">
        <v>14541750</v>
      </c>
      <c r="R10" s="25">
        <v>16484821</v>
      </c>
      <c r="S10" s="25">
        <v>18315308</v>
      </c>
      <c r="T10" s="25">
        <v>20342755</v>
      </c>
      <c r="U10" s="25">
        <v>22424805</v>
      </c>
      <c r="V10" s="25">
        <v>23907685</v>
      </c>
      <c r="W10" s="25">
        <v>26803898</v>
      </c>
      <c r="X10" s="25">
        <v>26496040</v>
      </c>
      <c r="Y10" s="25">
        <v>30499580</v>
      </c>
      <c r="Z10" s="25">
        <v>32801988</v>
      </c>
      <c r="AA10" s="25">
        <v>34548631</v>
      </c>
    </row>
    <row r="11" spans="2:28" ht="20.100000000000001" customHeight="1" x14ac:dyDescent="0.25">
      <c r="B11" s="23" t="s">
        <v>17</v>
      </c>
      <c r="C11" s="24"/>
      <c r="D11" s="25">
        <v>53</v>
      </c>
      <c r="E11" s="25">
        <v>1327</v>
      </c>
      <c r="F11" s="25">
        <v>10342</v>
      </c>
      <c r="G11" s="25">
        <v>22912</v>
      </c>
      <c r="H11" s="25">
        <v>40017</v>
      </c>
      <c r="I11" s="25">
        <v>66864</v>
      </c>
      <c r="J11" s="25">
        <v>121049</v>
      </c>
      <c r="K11" s="25">
        <v>188710</v>
      </c>
      <c r="L11" s="25">
        <v>277859</v>
      </c>
      <c r="M11" s="25">
        <v>368702</v>
      </c>
      <c r="N11" s="25">
        <v>473606</v>
      </c>
      <c r="O11" s="25">
        <v>612586</v>
      </c>
      <c r="P11" s="25">
        <v>711553</v>
      </c>
      <c r="Q11" s="25">
        <v>868618</v>
      </c>
      <c r="R11" s="25">
        <v>1044490</v>
      </c>
      <c r="S11" s="25">
        <v>1229108</v>
      </c>
      <c r="T11" s="25">
        <v>1449610</v>
      </c>
      <c r="U11" s="25">
        <v>1576591</v>
      </c>
      <c r="V11" s="25">
        <v>1715207</v>
      </c>
      <c r="W11" s="25">
        <v>1655302</v>
      </c>
      <c r="X11" s="25">
        <v>1943797</v>
      </c>
      <c r="Y11" s="25">
        <v>2222043</v>
      </c>
      <c r="Z11" s="25">
        <v>2342799</v>
      </c>
      <c r="AA11" s="25">
        <v>2426770</v>
      </c>
    </row>
    <row r="12" spans="2:28" ht="20.100000000000001" customHeight="1" x14ac:dyDescent="0.25">
      <c r="B12" s="32" t="s">
        <v>18</v>
      </c>
      <c r="C12" s="24"/>
      <c r="D12" s="25"/>
      <c r="E12" s="25"/>
      <c r="F12" s="25"/>
      <c r="G12" s="25"/>
      <c r="H12" s="25"/>
      <c r="I12" s="25"/>
      <c r="J12" s="25"/>
      <c r="K12" s="25"/>
      <c r="L12" s="25"/>
      <c r="M12" s="25"/>
      <c r="N12" s="25"/>
      <c r="O12" s="25"/>
      <c r="P12" s="25"/>
      <c r="Q12" s="25"/>
      <c r="R12" s="25"/>
      <c r="S12" s="25"/>
      <c r="T12" s="25"/>
      <c r="U12" s="25"/>
      <c r="V12" s="25"/>
      <c r="W12" s="25">
        <v>2</v>
      </c>
      <c r="X12" s="25">
        <v>0</v>
      </c>
      <c r="Y12" s="25">
        <v>1</v>
      </c>
      <c r="Z12" s="25">
        <v>1</v>
      </c>
      <c r="AA12" s="25">
        <v>0</v>
      </c>
    </row>
    <row r="13" spans="2:28" ht="20.100000000000001" customHeight="1" x14ac:dyDescent="0.25">
      <c r="B13" s="26" t="s">
        <v>24</v>
      </c>
      <c r="C13" s="27">
        <v>11806724</v>
      </c>
      <c r="D13" s="27">
        <v>11600968</v>
      </c>
      <c r="E13" s="27">
        <v>11299590</v>
      </c>
      <c r="F13" s="27">
        <v>10884615</v>
      </c>
      <c r="G13" s="27">
        <v>10901727</v>
      </c>
      <c r="H13" s="27">
        <v>10316116</v>
      </c>
      <c r="I13" s="27">
        <v>10016035</v>
      </c>
      <c r="J13" s="27">
        <v>9945875</v>
      </c>
      <c r="K13" s="27">
        <v>9060523</v>
      </c>
      <c r="L13" s="27">
        <v>7374168</v>
      </c>
      <c r="M13" s="27">
        <v>6504279</v>
      </c>
      <c r="N13" s="27">
        <v>5842285</v>
      </c>
      <c r="O13" s="27">
        <v>5160732</v>
      </c>
      <c r="P13" s="27">
        <v>4660440</v>
      </c>
      <c r="Q13" s="27">
        <v>4329458</v>
      </c>
      <c r="R13" s="27">
        <v>4164455</v>
      </c>
      <c r="S13" s="27">
        <v>3593022</v>
      </c>
      <c r="T13" s="27">
        <v>2776663</v>
      </c>
      <c r="U13" s="27">
        <v>1576800</v>
      </c>
      <c r="V13" s="27">
        <v>1183988</v>
      </c>
      <c r="W13" s="27">
        <v>768490</v>
      </c>
      <c r="X13" s="27">
        <v>525160</v>
      </c>
      <c r="Y13" s="27">
        <v>392857</v>
      </c>
      <c r="Z13" s="27">
        <v>350290</v>
      </c>
      <c r="AA13" s="27">
        <v>267884</v>
      </c>
    </row>
    <row r="14" spans="2:28" ht="20.100000000000001" customHeight="1" x14ac:dyDescent="0.25">
      <c r="B14" s="28" t="s">
        <v>16</v>
      </c>
      <c r="C14" s="29">
        <v>11409010</v>
      </c>
      <c r="D14" s="29">
        <v>11101599</v>
      </c>
      <c r="E14" s="29">
        <v>10676362</v>
      </c>
      <c r="F14" s="29">
        <v>10150556</v>
      </c>
      <c r="G14" s="29">
        <v>10015013</v>
      </c>
      <c r="H14" s="29">
        <v>9283732</v>
      </c>
      <c r="I14" s="29">
        <v>8809264</v>
      </c>
      <c r="J14" s="29">
        <v>8600458</v>
      </c>
      <c r="K14" s="29">
        <v>7773933</v>
      </c>
      <c r="L14" s="29">
        <v>6259854</v>
      </c>
      <c r="M14" s="29">
        <v>5451423</v>
      </c>
      <c r="N14" s="29">
        <v>4883134</v>
      </c>
      <c r="O14" s="29">
        <v>4305841</v>
      </c>
      <c r="P14" s="29">
        <v>3914879</v>
      </c>
      <c r="Q14" s="29">
        <v>3647114</v>
      </c>
      <c r="R14" s="29">
        <v>3537764</v>
      </c>
      <c r="S14" s="29">
        <v>3067770</v>
      </c>
      <c r="T14" s="29">
        <v>2373856</v>
      </c>
      <c r="U14" s="29">
        <v>1295650</v>
      </c>
      <c r="V14" s="29">
        <v>973024</v>
      </c>
      <c r="W14" s="29">
        <v>654306</v>
      </c>
      <c r="X14" s="29">
        <v>443047</v>
      </c>
      <c r="Y14" s="29">
        <v>323741</v>
      </c>
      <c r="Z14" s="29">
        <v>287199</v>
      </c>
      <c r="AA14" s="29">
        <v>221156</v>
      </c>
    </row>
    <row r="15" spans="2:28" ht="20.100000000000001" customHeight="1" x14ac:dyDescent="0.25">
      <c r="B15" s="28" t="s">
        <v>17</v>
      </c>
      <c r="C15" s="29">
        <v>397714</v>
      </c>
      <c r="D15" s="29">
        <v>499369</v>
      </c>
      <c r="E15" s="29">
        <v>623228</v>
      </c>
      <c r="F15" s="29">
        <v>734059</v>
      </c>
      <c r="G15" s="29">
        <v>886714</v>
      </c>
      <c r="H15" s="29">
        <v>1032384</v>
      </c>
      <c r="I15" s="29">
        <v>1206771</v>
      </c>
      <c r="J15" s="29">
        <v>1345417</v>
      </c>
      <c r="K15" s="29">
        <v>1286590</v>
      </c>
      <c r="L15" s="29">
        <v>1114314</v>
      </c>
      <c r="M15" s="29">
        <v>1052856</v>
      </c>
      <c r="N15" s="29">
        <v>959151</v>
      </c>
      <c r="O15" s="29">
        <v>854891</v>
      </c>
      <c r="P15" s="29">
        <v>745561</v>
      </c>
      <c r="Q15" s="29">
        <v>682344</v>
      </c>
      <c r="R15" s="29">
        <v>626691</v>
      </c>
      <c r="S15" s="29">
        <v>525252</v>
      </c>
      <c r="T15" s="29">
        <v>402807</v>
      </c>
      <c r="U15" s="29">
        <v>281150</v>
      </c>
      <c r="V15" s="29">
        <v>210964</v>
      </c>
      <c r="W15" s="29">
        <v>114184</v>
      </c>
      <c r="X15" s="29">
        <v>82113</v>
      </c>
      <c r="Y15" s="29">
        <v>69116</v>
      </c>
      <c r="Z15" s="29">
        <v>63091</v>
      </c>
      <c r="AA15" s="29">
        <v>46728</v>
      </c>
    </row>
    <row r="16" spans="2:28" ht="20.100000000000001" customHeight="1" x14ac:dyDescent="0.25">
      <c r="B16" s="30" t="s">
        <v>142</v>
      </c>
      <c r="C16" s="31">
        <v>3232</v>
      </c>
      <c r="D16" s="31">
        <v>30992</v>
      </c>
      <c r="E16" s="31">
        <v>52874</v>
      </c>
      <c r="F16" s="31">
        <v>68511</v>
      </c>
      <c r="G16" s="31">
        <v>78493</v>
      </c>
      <c r="H16" s="31">
        <v>101385</v>
      </c>
      <c r="I16" s="31">
        <v>153462</v>
      </c>
      <c r="J16" s="31">
        <v>523576</v>
      </c>
      <c r="K16" s="31">
        <v>892550</v>
      </c>
      <c r="L16" s="31">
        <v>1379996</v>
      </c>
      <c r="M16" s="31">
        <v>2092747</v>
      </c>
      <c r="N16" s="31">
        <v>3836866</v>
      </c>
      <c r="O16" s="31">
        <v>5172401</v>
      </c>
      <c r="P16" s="31">
        <v>6375820</v>
      </c>
      <c r="Q16" s="31">
        <v>7428084</v>
      </c>
      <c r="R16" s="31">
        <v>8701920</v>
      </c>
      <c r="S16" s="31">
        <v>10600370</v>
      </c>
      <c r="T16" s="31">
        <v>12186343</v>
      </c>
      <c r="U16" s="31">
        <v>14228435</v>
      </c>
      <c r="V16" s="31">
        <v>16246431</v>
      </c>
      <c r="W16" s="31">
        <v>18023259</v>
      </c>
      <c r="X16" s="31">
        <v>18677609</v>
      </c>
      <c r="Y16" s="22">
        <v>19649111</v>
      </c>
      <c r="Z16" s="22">
        <v>21688374</v>
      </c>
      <c r="AA16" s="22">
        <v>24469969</v>
      </c>
    </row>
    <row r="17" spans="2:27" ht="20.100000000000001" customHeight="1" x14ac:dyDescent="0.25">
      <c r="B17" s="32" t="s">
        <v>16</v>
      </c>
      <c r="C17" s="33">
        <v>2825</v>
      </c>
      <c r="D17" s="33">
        <v>22415</v>
      </c>
      <c r="E17" s="33">
        <v>39173</v>
      </c>
      <c r="F17" s="33">
        <v>52013</v>
      </c>
      <c r="G17" s="33">
        <v>58056</v>
      </c>
      <c r="H17" s="33">
        <v>73540</v>
      </c>
      <c r="I17" s="33">
        <v>105172</v>
      </c>
      <c r="J17" s="33">
        <v>379548</v>
      </c>
      <c r="K17" s="33">
        <v>672151</v>
      </c>
      <c r="L17" s="33">
        <v>1044589</v>
      </c>
      <c r="M17" s="33">
        <v>1592280</v>
      </c>
      <c r="N17" s="33">
        <v>3079557</v>
      </c>
      <c r="O17" s="33">
        <v>4202395</v>
      </c>
      <c r="P17" s="33">
        <v>5231083</v>
      </c>
      <c r="Q17" s="33">
        <v>6091980</v>
      </c>
      <c r="R17" s="33">
        <v>7160081</v>
      </c>
      <c r="S17" s="33">
        <v>8798905</v>
      </c>
      <c r="T17" s="33">
        <v>10116609</v>
      </c>
      <c r="U17" s="33">
        <v>11885417</v>
      </c>
      <c r="V17" s="33">
        <v>13700267</v>
      </c>
      <c r="W17" s="33">
        <v>15511171</v>
      </c>
      <c r="X17" s="33">
        <v>15721890</v>
      </c>
      <c r="Y17" s="33">
        <v>16293090</v>
      </c>
      <c r="Z17" s="33">
        <v>17920060</v>
      </c>
      <c r="AA17" s="33">
        <v>20329873</v>
      </c>
    </row>
    <row r="18" spans="2:27" ht="20.100000000000001" customHeight="1" x14ac:dyDescent="0.25">
      <c r="B18" s="32" t="s">
        <v>17</v>
      </c>
      <c r="C18" s="33">
        <v>407</v>
      </c>
      <c r="D18" s="33">
        <v>8577</v>
      </c>
      <c r="E18" s="33">
        <v>13701</v>
      </c>
      <c r="F18" s="33">
        <v>16498</v>
      </c>
      <c r="G18" s="33">
        <v>20437</v>
      </c>
      <c r="H18" s="33">
        <v>27845</v>
      </c>
      <c r="I18" s="33">
        <v>48290</v>
      </c>
      <c r="J18" s="33">
        <v>144028</v>
      </c>
      <c r="K18" s="33">
        <v>220395</v>
      </c>
      <c r="L18" s="33">
        <v>335373</v>
      </c>
      <c r="M18" s="33">
        <v>500403</v>
      </c>
      <c r="N18" s="33">
        <v>757191</v>
      </c>
      <c r="O18" s="33">
        <v>969934</v>
      </c>
      <c r="P18" s="33">
        <v>1144630</v>
      </c>
      <c r="Q18" s="33">
        <v>1335976</v>
      </c>
      <c r="R18" s="33">
        <v>1541675</v>
      </c>
      <c r="S18" s="33">
        <v>1801199</v>
      </c>
      <c r="T18" s="33">
        <v>2069371</v>
      </c>
      <c r="U18" s="33">
        <v>2342613</v>
      </c>
      <c r="V18" s="33">
        <v>2545720</v>
      </c>
      <c r="W18" s="33">
        <v>2511587</v>
      </c>
      <c r="X18" s="33">
        <v>2955069</v>
      </c>
      <c r="Y18" s="33">
        <v>3355345</v>
      </c>
      <c r="Z18" s="33">
        <v>3767571</v>
      </c>
      <c r="AA18" s="33">
        <v>4139278</v>
      </c>
    </row>
    <row r="19" spans="2:27" ht="20.100000000000001" customHeight="1" x14ac:dyDescent="0.25">
      <c r="B19" s="32" t="s">
        <v>18</v>
      </c>
      <c r="C19" s="33"/>
      <c r="D19" s="33"/>
      <c r="E19" s="33"/>
      <c r="F19" s="33"/>
      <c r="G19" s="33"/>
      <c r="H19" s="33"/>
      <c r="I19" s="33"/>
      <c r="J19" s="33"/>
      <c r="K19" s="33">
        <v>4</v>
      </c>
      <c r="L19" s="33">
        <v>34</v>
      </c>
      <c r="M19" s="33">
        <v>64</v>
      </c>
      <c r="N19" s="33">
        <v>118</v>
      </c>
      <c r="O19" s="33">
        <v>72</v>
      </c>
      <c r="P19" s="33">
        <v>107</v>
      </c>
      <c r="Q19" s="33">
        <v>128</v>
      </c>
      <c r="R19" s="33">
        <v>164</v>
      </c>
      <c r="S19" s="33">
        <v>266</v>
      </c>
      <c r="T19" s="33">
        <v>363</v>
      </c>
      <c r="U19" s="33">
        <v>405</v>
      </c>
      <c r="V19" s="33">
        <v>444</v>
      </c>
      <c r="W19" s="33">
        <v>501</v>
      </c>
      <c r="X19" s="33">
        <v>650</v>
      </c>
      <c r="Y19" s="33">
        <v>676</v>
      </c>
      <c r="Z19" s="33">
        <v>743</v>
      </c>
      <c r="AA19" s="33">
        <v>818</v>
      </c>
    </row>
    <row r="20" spans="2:27" ht="20.100000000000001" customHeight="1" x14ac:dyDescent="0.25">
      <c r="B20" s="27" t="s">
        <v>102</v>
      </c>
      <c r="C20" s="27"/>
      <c r="D20" s="27"/>
      <c r="E20" s="27"/>
      <c r="F20" s="27"/>
      <c r="G20" s="27"/>
      <c r="H20" s="27">
        <v>20394</v>
      </c>
      <c r="I20" s="27">
        <v>262855</v>
      </c>
      <c r="J20" s="27">
        <v>418767</v>
      </c>
      <c r="K20" s="27">
        <v>463146</v>
      </c>
      <c r="L20" s="27">
        <v>565274</v>
      </c>
      <c r="M20" s="27">
        <v>810691</v>
      </c>
      <c r="N20" s="27">
        <v>942598</v>
      </c>
      <c r="O20" s="27">
        <v>1069835</v>
      </c>
      <c r="P20" s="27">
        <v>1267875</v>
      </c>
      <c r="Q20" s="27">
        <v>1711149</v>
      </c>
      <c r="R20" s="27">
        <v>2427529</v>
      </c>
      <c r="S20" s="27">
        <v>3413366</v>
      </c>
      <c r="T20" s="27">
        <v>4640246</v>
      </c>
      <c r="U20" s="27">
        <v>6434214</v>
      </c>
      <c r="V20" s="27">
        <v>9279174</v>
      </c>
      <c r="W20" s="27">
        <v>13767488</v>
      </c>
      <c r="X20" s="27">
        <v>21102403</v>
      </c>
      <c r="Y20" s="27">
        <v>29238762</v>
      </c>
      <c r="Z20" s="27">
        <v>38477319</v>
      </c>
      <c r="AA20" s="27">
        <v>50647347</v>
      </c>
    </row>
    <row r="21" spans="2:27" ht="20.100000000000001" customHeight="1" x14ac:dyDescent="0.25">
      <c r="B21" s="28" t="s">
        <v>16</v>
      </c>
      <c r="C21" s="29"/>
      <c r="D21" s="29"/>
      <c r="E21" s="29"/>
      <c r="F21" s="29"/>
      <c r="G21" s="29"/>
      <c r="H21" s="29">
        <v>20393</v>
      </c>
      <c r="I21" s="29">
        <v>262855</v>
      </c>
      <c r="J21" s="29">
        <v>418761</v>
      </c>
      <c r="K21" s="29">
        <v>463123</v>
      </c>
      <c r="L21" s="29">
        <v>565121</v>
      </c>
      <c r="M21" s="29">
        <v>810161</v>
      </c>
      <c r="N21" s="29">
        <v>934857</v>
      </c>
      <c r="O21" s="29">
        <v>1037558</v>
      </c>
      <c r="P21" s="29">
        <v>1192577</v>
      </c>
      <c r="Q21" s="29">
        <v>1566208</v>
      </c>
      <c r="R21" s="29">
        <v>2185914</v>
      </c>
      <c r="S21" s="29">
        <v>3030925</v>
      </c>
      <c r="T21" s="29">
        <v>4096907</v>
      </c>
      <c r="U21" s="29">
        <v>5701665</v>
      </c>
      <c r="V21" s="29">
        <v>8266840</v>
      </c>
      <c r="W21" s="29">
        <v>12561431</v>
      </c>
      <c r="X21" s="29">
        <v>19389581</v>
      </c>
      <c r="Y21" s="29">
        <v>26987577</v>
      </c>
      <c r="Z21" s="29">
        <v>35686717</v>
      </c>
      <c r="AA21" s="29">
        <v>46903535</v>
      </c>
    </row>
    <row r="22" spans="2:27" ht="20.100000000000001" customHeight="1" x14ac:dyDescent="0.25">
      <c r="B22" s="28" t="s">
        <v>17</v>
      </c>
      <c r="C22" s="29"/>
      <c r="D22" s="29"/>
      <c r="E22" s="29"/>
      <c r="F22" s="29"/>
      <c r="G22" s="29"/>
      <c r="H22" s="29">
        <v>1</v>
      </c>
      <c r="I22" s="29"/>
      <c r="J22" s="29">
        <v>6</v>
      </c>
      <c r="K22" s="29">
        <v>23</v>
      </c>
      <c r="L22" s="29">
        <v>153</v>
      </c>
      <c r="M22" s="29">
        <v>530</v>
      </c>
      <c r="N22" s="29">
        <v>7741</v>
      </c>
      <c r="O22" s="29">
        <v>32277</v>
      </c>
      <c r="P22" s="29">
        <v>75298</v>
      </c>
      <c r="Q22" s="29">
        <v>144941</v>
      </c>
      <c r="R22" s="29">
        <v>241615</v>
      </c>
      <c r="S22" s="29">
        <v>382439</v>
      </c>
      <c r="T22" s="29">
        <v>543339</v>
      </c>
      <c r="U22" s="29">
        <v>732534</v>
      </c>
      <c r="V22" s="29">
        <v>1012290</v>
      </c>
      <c r="W22" s="29">
        <v>1206002</v>
      </c>
      <c r="X22" s="29">
        <v>1712766</v>
      </c>
      <c r="Y22" s="29">
        <v>2251097</v>
      </c>
      <c r="Z22" s="29">
        <v>2790506</v>
      </c>
      <c r="AA22" s="29">
        <v>3743686</v>
      </c>
    </row>
    <row r="23" spans="2:27" ht="20.100000000000001" customHeight="1" x14ac:dyDescent="0.25">
      <c r="B23" s="28" t="s">
        <v>18</v>
      </c>
      <c r="C23" s="29"/>
      <c r="D23" s="29"/>
      <c r="E23" s="29"/>
      <c r="F23" s="29"/>
      <c r="G23" s="29"/>
      <c r="H23" s="29"/>
      <c r="I23" s="29"/>
      <c r="J23" s="29"/>
      <c r="K23" s="29"/>
      <c r="L23" s="29"/>
      <c r="M23" s="29"/>
      <c r="N23" s="29"/>
      <c r="O23" s="29"/>
      <c r="P23" s="29"/>
      <c r="Q23" s="29"/>
      <c r="R23" s="29"/>
      <c r="S23" s="29">
        <v>2</v>
      </c>
      <c r="T23" s="29">
        <v>0</v>
      </c>
      <c r="U23" s="29">
        <v>15</v>
      </c>
      <c r="V23" s="29">
        <v>44</v>
      </c>
      <c r="W23" s="29">
        <v>55</v>
      </c>
      <c r="X23" s="29">
        <v>56</v>
      </c>
      <c r="Y23" s="29">
        <v>88</v>
      </c>
      <c r="Z23" s="29">
        <v>96</v>
      </c>
      <c r="AA23" s="29">
        <v>126</v>
      </c>
    </row>
    <row r="24" spans="2:27" ht="20.100000000000001" customHeight="1" x14ac:dyDescent="0.25">
      <c r="B24" s="34" t="s">
        <v>32</v>
      </c>
      <c r="C24" s="31"/>
      <c r="D24" s="31"/>
      <c r="E24" s="31">
        <v>7886</v>
      </c>
      <c r="F24" s="31">
        <v>10613</v>
      </c>
      <c r="G24" s="31">
        <v>10243</v>
      </c>
      <c r="H24" s="31">
        <v>806</v>
      </c>
      <c r="I24" s="31">
        <v>0</v>
      </c>
      <c r="J24" s="31">
        <v>1685</v>
      </c>
      <c r="K24" s="31">
        <v>11716</v>
      </c>
      <c r="L24" s="31">
        <v>12184</v>
      </c>
      <c r="M24" s="31">
        <v>14373</v>
      </c>
      <c r="N24" s="31">
        <v>15435</v>
      </c>
      <c r="O24" s="31">
        <v>16014</v>
      </c>
      <c r="P24" s="31">
        <v>15597</v>
      </c>
      <c r="Q24" s="31">
        <v>15511</v>
      </c>
      <c r="R24" s="31">
        <v>14588</v>
      </c>
      <c r="S24" s="31">
        <v>14534</v>
      </c>
      <c r="T24" s="31">
        <v>14517</v>
      </c>
      <c r="U24" s="31">
        <v>12752</v>
      </c>
      <c r="V24" s="31">
        <v>12756</v>
      </c>
      <c r="W24" s="31">
        <v>12822</v>
      </c>
      <c r="X24" s="31">
        <v>12720</v>
      </c>
      <c r="Y24" s="31">
        <v>16154</v>
      </c>
      <c r="Z24" s="31">
        <v>16490</v>
      </c>
      <c r="AA24" s="31">
        <v>16422</v>
      </c>
    </row>
    <row r="25" spans="2:27" ht="20.100000000000001" customHeight="1" x14ac:dyDescent="0.25">
      <c r="B25" s="32" t="s">
        <v>16</v>
      </c>
      <c r="C25" s="33"/>
      <c r="D25" s="33"/>
      <c r="E25" s="33">
        <v>4087</v>
      </c>
      <c r="F25" s="33">
        <v>5427</v>
      </c>
      <c r="G25" s="33">
        <v>5380</v>
      </c>
      <c r="H25" s="33">
        <v>438</v>
      </c>
      <c r="I25" s="33"/>
      <c r="J25" s="33">
        <v>832</v>
      </c>
      <c r="K25" s="33">
        <v>5931</v>
      </c>
      <c r="L25" s="33">
        <v>6327</v>
      </c>
      <c r="M25" s="33">
        <v>7655</v>
      </c>
      <c r="N25" s="33">
        <v>9011</v>
      </c>
      <c r="O25" s="33">
        <v>9323</v>
      </c>
      <c r="P25" s="33">
        <v>8939</v>
      </c>
      <c r="Q25" s="33">
        <v>8940</v>
      </c>
      <c r="R25" s="33">
        <v>8318</v>
      </c>
      <c r="S25" s="33">
        <v>8298</v>
      </c>
      <c r="T25" s="33">
        <v>8259</v>
      </c>
      <c r="U25" s="33">
        <v>7403</v>
      </c>
      <c r="V25" s="33">
        <v>7583</v>
      </c>
      <c r="W25" s="33">
        <v>7599</v>
      </c>
      <c r="X25" s="33">
        <v>7825</v>
      </c>
      <c r="Y25" s="33">
        <v>11565</v>
      </c>
      <c r="Z25" s="33">
        <v>11878</v>
      </c>
      <c r="AA25" s="33">
        <v>11715</v>
      </c>
    </row>
    <row r="26" spans="2:27" ht="20.100000000000001" customHeight="1" x14ac:dyDescent="0.25">
      <c r="B26" s="32" t="s">
        <v>17</v>
      </c>
      <c r="C26" s="33"/>
      <c r="D26" s="33"/>
      <c r="E26" s="33">
        <v>3799</v>
      </c>
      <c r="F26" s="33">
        <v>5186</v>
      </c>
      <c r="G26" s="33">
        <v>4863</v>
      </c>
      <c r="H26" s="33">
        <v>368</v>
      </c>
      <c r="I26" s="33"/>
      <c r="J26" s="33">
        <v>853</v>
      </c>
      <c r="K26" s="33">
        <v>5785</v>
      </c>
      <c r="L26" s="33">
        <v>5857</v>
      </c>
      <c r="M26" s="33">
        <v>6718</v>
      </c>
      <c r="N26" s="33">
        <v>6424</v>
      </c>
      <c r="O26" s="33">
        <v>6691</v>
      </c>
      <c r="P26" s="33">
        <v>6658</v>
      </c>
      <c r="Q26" s="33">
        <v>6571</v>
      </c>
      <c r="R26" s="33">
        <v>6270</v>
      </c>
      <c r="S26" s="33">
        <v>6236</v>
      </c>
      <c r="T26" s="33">
        <v>6258</v>
      </c>
      <c r="U26" s="33">
        <v>5349</v>
      </c>
      <c r="V26" s="33">
        <v>5173</v>
      </c>
      <c r="W26" s="33">
        <v>5223</v>
      </c>
      <c r="X26" s="33">
        <v>4895</v>
      </c>
      <c r="Y26" s="33">
        <v>4589</v>
      </c>
      <c r="Z26" s="33">
        <v>4612</v>
      </c>
      <c r="AA26" s="33">
        <v>4707</v>
      </c>
    </row>
    <row r="27" spans="2:27" ht="20.100000000000001" customHeight="1" x14ac:dyDescent="0.25">
      <c r="B27" s="26" t="s">
        <v>105</v>
      </c>
      <c r="C27" s="27"/>
      <c r="D27" s="27">
        <v>38500</v>
      </c>
      <c r="E27" s="27">
        <v>53094</v>
      </c>
      <c r="F27" s="27">
        <v>62452</v>
      </c>
      <c r="G27" s="27">
        <v>74309</v>
      </c>
      <c r="H27" s="27">
        <v>72486</v>
      </c>
      <c r="I27" s="27">
        <v>69198</v>
      </c>
      <c r="J27" s="27">
        <v>67110</v>
      </c>
      <c r="K27" s="27">
        <v>68337</v>
      </c>
      <c r="L27" s="27">
        <v>72223</v>
      </c>
      <c r="M27" s="27">
        <v>70465</v>
      </c>
      <c r="N27" s="27">
        <v>73250</v>
      </c>
      <c r="O27" s="27">
        <v>67756</v>
      </c>
      <c r="P27" s="27">
        <v>60530</v>
      </c>
      <c r="Q27" s="27">
        <v>63426</v>
      </c>
      <c r="R27" s="27">
        <v>62812</v>
      </c>
      <c r="S27" s="27">
        <v>48724</v>
      </c>
      <c r="T27" s="27">
        <v>40433</v>
      </c>
      <c r="U27" s="27">
        <v>38186</v>
      </c>
      <c r="V27" s="27">
        <v>43118</v>
      </c>
      <c r="W27" s="27">
        <v>34158</v>
      </c>
      <c r="X27" s="27">
        <v>38660</v>
      </c>
      <c r="Y27" s="27">
        <v>42771</v>
      </c>
      <c r="Z27" s="27">
        <v>36767</v>
      </c>
      <c r="AA27" s="27">
        <v>24184</v>
      </c>
    </row>
    <row r="28" spans="2:27" ht="20.100000000000001" customHeight="1" x14ac:dyDescent="0.25">
      <c r="B28" s="28" t="s">
        <v>16</v>
      </c>
      <c r="C28" s="29"/>
      <c r="D28" s="29">
        <v>37624</v>
      </c>
      <c r="E28" s="29">
        <v>51906</v>
      </c>
      <c r="F28" s="29">
        <v>60411</v>
      </c>
      <c r="G28" s="29">
        <v>71801</v>
      </c>
      <c r="H28" s="29">
        <v>69915</v>
      </c>
      <c r="I28" s="29">
        <v>67071</v>
      </c>
      <c r="J28" s="29">
        <v>64983</v>
      </c>
      <c r="K28" s="29">
        <v>66471</v>
      </c>
      <c r="L28" s="29">
        <v>71093</v>
      </c>
      <c r="M28" s="29">
        <v>69751</v>
      </c>
      <c r="N28" s="29">
        <v>72570</v>
      </c>
      <c r="O28" s="29">
        <v>67100</v>
      </c>
      <c r="P28" s="29">
        <v>59818</v>
      </c>
      <c r="Q28" s="29">
        <v>62294</v>
      </c>
      <c r="R28" s="29">
        <v>61722</v>
      </c>
      <c r="S28" s="29">
        <v>47704</v>
      </c>
      <c r="T28" s="29">
        <v>39445</v>
      </c>
      <c r="U28" s="29">
        <v>37178</v>
      </c>
      <c r="V28" s="29">
        <v>42112</v>
      </c>
      <c r="W28" s="29">
        <v>33184</v>
      </c>
      <c r="X28" s="29">
        <v>37458</v>
      </c>
      <c r="Y28" s="29">
        <v>41540</v>
      </c>
      <c r="Z28" s="29">
        <v>35590</v>
      </c>
      <c r="AA28" s="29">
        <v>23409</v>
      </c>
    </row>
    <row r="29" spans="2:27" ht="20.100000000000001" customHeight="1" x14ac:dyDescent="0.25">
      <c r="B29" s="28" t="s">
        <v>17</v>
      </c>
      <c r="C29" s="29"/>
      <c r="D29" s="29">
        <v>876</v>
      </c>
      <c r="E29" s="29">
        <v>1188</v>
      </c>
      <c r="F29" s="29">
        <v>2041</v>
      </c>
      <c r="G29" s="29">
        <v>2508</v>
      </c>
      <c r="H29" s="29">
        <v>2571</v>
      </c>
      <c r="I29" s="29">
        <v>2127</v>
      </c>
      <c r="J29" s="29">
        <v>2127</v>
      </c>
      <c r="K29" s="29">
        <v>1866</v>
      </c>
      <c r="L29" s="29">
        <v>1130</v>
      </c>
      <c r="M29" s="29">
        <v>714</v>
      </c>
      <c r="N29" s="29">
        <v>680</v>
      </c>
      <c r="O29" s="29">
        <v>656</v>
      </c>
      <c r="P29" s="29">
        <v>712</v>
      </c>
      <c r="Q29" s="29">
        <v>1132</v>
      </c>
      <c r="R29" s="29">
        <v>1090</v>
      </c>
      <c r="S29" s="29">
        <v>1020</v>
      </c>
      <c r="T29" s="29">
        <v>988</v>
      </c>
      <c r="U29" s="29">
        <v>1008</v>
      </c>
      <c r="V29" s="29">
        <v>1006</v>
      </c>
      <c r="W29" s="29">
        <v>974</v>
      </c>
      <c r="X29" s="29">
        <v>1202</v>
      </c>
      <c r="Y29" s="29">
        <v>1231</v>
      </c>
      <c r="Z29" s="29">
        <v>1177</v>
      </c>
      <c r="AA29" s="29">
        <v>775</v>
      </c>
    </row>
    <row r="30" spans="2:27" ht="20.100000000000001" customHeight="1" x14ac:dyDescent="0.25">
      <c r="B30" s="34" t="s">
        <v>106</v>
      </c>
      <c r="C30" s="31"/>
      <c r="D30" s="31">
        <v>17</v>
      </c>
      <c r="E30" s="31">
        <v>2005</v>
      </c>
      <c r="F30" s="31">
        <v>9036</v>
      </c>
      <c r="G30" s="31">
        <v>13579</v>
      </c>
      <c r="H30" s="31">
        <v>14717</v>
      </c>
      <c r="I30" s="31">
        <v>20719</v>
      </c>
      <c r="J30" s="31">
        <v>36017</v>
      </c>
      <c r="K30" s="31">
        <v>48278</v>
      </c>
      <c r="L30" s="31">
        <v>63712</v>
      </c>
      <c r="M30" s="31">
        <v>100404</v>
      </c>
      <c r="N30" s="31">
        <v>114145</v>
      </c>
      <c r="O30" s="31">
        <v>149009</v>
      </c>
      <c r="P30" s="31">
        <v>192376</v>
      </c>
      <c r="Q30" s="31">
        <v>240729</v>
      </c>
      <c r="R30" s="31">
        <v>288083</v>
      </c>
      <c r="S30" s="31">
        <v>347867</v>
      </c>
      <c r="T30" s="31">
        <v>449018</v>
      </c>
      <c r="U30" s="31">
        <v>654934</v>
      </c>
      <c r="V30" s="31">
        <v>865388</v>
      </c>
      <c r="W30" s="31">
        <v>683142</v>
      </c>
      <c r="X30" s="31">
        <v>722934</v>
      </c>
      <c r="Y30" s="22">
        <v>739508</v>
      </c>
      <c r="Z30" s="236">
        <v>867429</v>
      </c>
      <c r="AA30" s="236">
        <v>1165091</v>
      </c>
    </row>
    <row r="31" spans="2:27" ht="20.100000000000001" customHeight="1" x14ac:dyDescent="0.25">
      <c r="B31" s="32" t="s">
        <v>16</v>
      </c>
      <c r="C31" s="33"/>
      <c r="D31" s="33">
        <v>17</v>
      </c>
      <c r="E31" s="33">
        <v>2005</v>
      </c>
      <c r="F31" s="33">
        <v>9035</v>
      </c>
      <c r="G31" s="33">
        <v>13522</v>
      </c>
      <c r="H31" s="33">
        <v>14534</v>
      </c>
      <c r="I31" s="33">
        <v>19761</v>
      </c>
      <c r="J31" s="33">
        <v>33648</v>
      </c>
      <c r="K31" s="33">
        <v>44722</v>
      </c>
      <c r="L31" s="33">
        <v>57776</v>
      </c>
      <c r="M31" s="33">
        <v>87815</v>
      </c>
      <c r="N31" s="33">
        <v>101393</v>
      </c>
      <c r="O31" s="33">
        <v>138923</v>
      </c>
      <c r="P31" s="33">
        <v>181368</v>
      </c>
      <c r="Q31" s="33">
        <v>226831</v>
      </c>
      <c r="R31" s="33">
        <v>271137</v>
      </c>
      <c r="S31" s="33">
        <v>327325</v>
      </c>
      <c r="T31" s="33">
        <v>425899</v>
      </c>
      <c r="U31" s="33">
        <v>631612</v>
      </c>
      <c r="V31" s="33">
        <v>840045</v>
      </c>
      <c r="W31" s="33">
        <v>657561</v>
      </c>
      <c r="X31" s="33">
        <v>683059</v>
      </c>
      <c r="Y31" s="33">
        <v>693969</v>
      </c>
      <c r="Z31" s="33">
        <v>813556</v>
      </c>
      <c r="AA31" s="33">
        <v>1091149</v>
      </c>
    </row>
    <row r="32" spans="2:27" ht="20.100000000000001" customHeight="1" x14ac:dyDescent="0.25">
      <c r="B32" s="32" t="s">
        <v>17</v>
      </c>
      <c r="C32" s="33"/>
      <c r="D32" s="33"/>
      <c r="E32" s="33"/>
      <c r="F32" s="33">
        <v>1</v>
      </c>
      <c r="G32" s="33">
        <v>57</v>
      </c>
      <c r="H32" s="33">
        <v>183</v>
      </c>
      <c r="I32" s="33">
        <v>958</v>
      </c>
      <c r="J32" s="33">
        <v>2369</v>
      </c>
      <c r="K32" s="33">
        <v>3556</v>
      </c>
      <c r="L32" s="33">
        <v>5936</v>
      </c>
      <c r="M32" s="33">
        <v>12589</v>
      </c>
      <c r="N32" s="33">
        <v>12752</v>
      </c>
      <c r="O32" s="33">
        <v>10086</v>
      </c>
      <c r="P32" s="33">
        <v>11008</v>
      </c>
      <c r="Q32" s="33">
        <v>13898</v>
      </c>
      <c r="R32" s="33">
        <v>16946</v>
      </c>
      <c r="S32" s="33">
        <v>20542</v>
      </c>
      <c r="T32" s="33">
        <v>23119</v>
      </c>
      <c r="U32" s="33">
        <v>23322</v>
      </c>
      <c r="V32" s="33">
        <v>25343</v>
      </c>
      <c r="W32" s="33">
        <v>25581</v>
      </c>
      <c r="X32" s="33">
        <v>39875</v>
      </c>
      <c r="Y32" s="33">
        <v>45539</v>
      </c>
      <c r="Z32" s="33">
        <v>53873</v>
      </c>
      <c r="AA32" s="33">
        <v>73942</v>
      </c>
    </row>
    <row r="33" spans="2:27" ht="20.100000000000001" customHeight="1" x14ac:dyDescent="0.25">
      <c r="B33" s="26" t="s">
        <v>25</v>
      </c>
      <c r="C33" s="27">
        <v>43600</v>
      </c>
      <c r="D33" s="27">
        <v>39627</v>
      </c>
      <c r="E33" s="27">
        <v>42156</v>
      </c>
      <c r="F33" s="27">
        <v>47000</v>
      </c>
      <c r="G33" s="27">
        <v>43432</v>
      </c>
      <c r="H33" s="27">
        <v>36598</v>
      </c>
      <c r="I33" s="27">
        <v>38810</v>
      </c>
      <c r="J33" s="27">
        <v>40241</v>
      </c>
      <c r="K33" s="27">
        <v>44406</v>
      </c>
      <c r="L33" s="27">
        <v>51673</v>
      </c>
      <c r="M33" s="27">
        <v>67806</v>
      </c>
      <c r="N33" s="27">
        <v>77189</v>
      </c>
      <c r="O33" s="27">
        <v>81794</v>
      </c>
      <c r="P33" s="27">
        <v>81035</v>
      </c>
      <c r="Q33" s="27">
        <v>82492</v>
      </c>
      <c r="R33" s="27">
        <v>81659</v>
      </c>
      <c r="S33" s="27">
        <v>75405</v>
      </c>
      <c r="T33" s="27">
        <v>69832</v>
      </c>
      <c r="U33" s="27">
        <v>67900</v>
      </c>
      <c r="V33" s="27">
        <v>61098</v>
      </c>
      <c r="W33" s="27">
        <v>54811</v>
      </c>
      <c r="X33" s="27">
        <v>54796</v>
      </c>
      <c r="Y33" s="129">
        <v>52211</v>
      </c>
      <c r="Z33" s="129">
        <v>56750</v>
      </c>
      <c r="AA33" s="129">
        <v>56165</v>
      </c>
    </row>
    <row r="34" spans="2:27" ht="20.100000000000001" customHeight="1" x14ac:dyDescent="0.25">
      <c r="B34" s="28" t="s">
        <v>16</v>
      </c>
      <c r="C34" s="29">
        <v>32942</v>
      </c>
      <c r="D34" s="29">
        <v>30772</v>
      </c>
      <c r="E34" s="29">
        <v>32154</v>
      </c>
      <c r="F34" s="29">
        <v>35898</v>
      </c>
      <c r="G34" s="29">
        <v>31287</v>
      </c>
      <c r="H34" s="29">
        <v>26034</v>
      </c>
      <c r="I34" s="29">
        <v>26849</v>
      </c>
      <c r="J34" s="29">
        <v>25551</v>
      </c>
      <c r="K34" s="29">
        <v>27919</v>
      </c>
      <c r="L34" s="29">
        <v>32412</v>
      </c>
      <c r="M34" s="29">
        <v>41460</v>
      </c>
      <c r="N34" s="29">
        <v>48678</v>
      </c>
      <c r="O34" s="29">
        <v>52552</v>
      </c>
      <c r="P34" s="29">
        <v>52058</v>
      </c>
      <c r="Q34" s="29">
        <v>52402</v>
      </c>
      <c r="R34" s="29">
        <v>51620</v>
      </c>
      <c r="S34" s="29">
        <v>47054</v>
      </c>
      <c r="T34" s="29">
        <v>42675</v>
      </c>
      <c r="U34" s="29">
        <v>41715</v>
      </c>
      <c r="V34" s="29">
        <v>37087</v>
      </c>
      <c r="W34" s="29">
        <v>33189</v>
      </c>
      <c r="X34" s="29">
        <v>32645</v>
      </c>
      <c r="Y34" s="130">
        <v>31223</v>
      </c>
      <c r="Z34" s="130">
        <v>34723</v>
      </c>
      <c r="AA34" s="130">
        <v>33138</v>
      </c>
    </row>
    <row r="35" spans="2:27" ht="20.100000000000001" customHeight="1" x14ac:dyDescent="0.25">
      <c r="B35" s="28" t="s">
        <v>17</v>
      </c>
      <c r="C35" s="29">
        <v>10658</v>
      </c>
      <c r="D35" s="29">
        <v>8855</v>
      </c>
      <c r="E35" s="29">
        <v>10002</v>
      </c>
      <c r="F35" s="29">
        <v>11102</v>
      </c>
      <c r="G35" s="29">
        <v>12145</v>
      </c>
      <c r="H35" s="29">
        <v>10528</v>
      </c>
      <c r="I35" s="29">
        <v>11907</v>
      </c>
      <c r="J35" s="29">
        <v>14599</v>
      </c>
      <c r="K35" s="29">
        <v>16356</v>
      </c>
      <c r="L35" s="29">
        <v>19110</v>
      </c>
      <c r="M35" s="29">
        <v>26250</v>
      </c>
      <c r="N35" s="29">
        <v>28370</v>
      </c>
      <c r="O35" s="29">
        <v>29112</v>
      </c>
      <c r="P35" s="29">
        <v>28872</v>
      </c>
      <c r="Q35" s="29">
        <v>29997</v>
      </c>
      <c r="R35" s="29">
        <v>29866</v>
      </c>
      <c r="S35" s="29">
        <v>28172</v>
      </c>
      <c r="T35" s="29">
        <v>26950</v>
      </c>
      <c r="U35" s="29">
        <v>25960</v>
      </c>
      <c r="V35" s="29">
        <v>23817</v>
      </c>
      <c r="W35" s="29">
        <v>21427</v>
      </c>
      <c r="X35" s="29">
        <v>21911</v>
      </c>
      <c r="Y35" s="130">
        <v>20756</v>
      </c>
      <c r="Z35" s="130">
        <v>21761</v>
      </c>
      <c r="AA35" s="130">
        <v>22699</v>
      </c>
    </row>
    <row r="36" spans="2:27" ht="20.100000000000001" customHeight="1" x14ac:dyDescent="0.25">
      <c r="B36" s="35" t="s">
        <v>18</v>
      </c>
      <c r="C36" s="29"/>
      <c r="D36" s="29"/>
      <c r="E36" s="29"/>
      <c r="F36" s="29"/>
      <c r="G36" s="29"/>
      <c r="H36" s="29">
        <v>36</v>
      </c>
      <c r="I36" s="29">
        <v>54</v>
      </c>
      <c r="J36" s="29">
        <v>91</v>
      </c>
      <c r="K36" s="29">
        <v>131</v>
      </c>
      <c r="L36" s="29">
        <v>151</v>
      </c>
      <c r="M36" s="29">
        <v>96</v>
      </c>
      <c r="N36" s="29">
        <v>141</v>
      </c>
      <c r="O36" s="29">
        <v>130</v>
      </c>
      <c r="P36" s="29">
        <v>105</v>
      </c>
      <c r="Q36" s="29">
        <v>93</v>
      </c>
      <c r="R36" s="29">
        <v>173</v>
      </c>
      <c r="S36" s="29">
        <v>179</v>
      </c>
      <c r="T36" s="29">
        <v>207</v>
      </c>
      <c r="U36" s="29">
        <v>225</v>
      </c>
      <c r="V36" s="29">
        <v>194</v>
      </c>
      <c r="W36" s="29">
        <v>195</v>
      </c>
      <c r="X36" s="29">
        <v>240</v>
      </c>
      <c r="Y36" s="130">
        <v>232</v>
      </c>
      <c r="Z36" s="130">
        <v>266</v>
      </c>
      <c r="AA36" s="130">
        <v>328</v>
      </c>
    </row>
    <row r="37" spans="2:27" ht="20.100000000000001" customHeight="1" x14ac:dyDescent="0.25">
      <c r="B37" s="34" t="s">
        <v>65</v>
      </c>
      <c r="C37" s="31">
        <v>17617</v>
      </c>
      <c r="D37" s="31">
        <v>14510</v>
      </c>
      <c r="E37" s="31">
        <v>13615</v>
      </c>
      <c r="F37" s="31">
        <v>11574</v>
      </c>
      <c r="G37" s="31">
        <v>10819</v>
      </c>
      <c r="H37" s="31">
        <v>9531</v>
      </c>
      <c r="I37" s="31">
        <v>12939</v>
      </c>
      <c r="J37" s="31">
        <v>16075</v>
      </c>
      <c r="K37" s="31">
        <v>21126</v>
      </c>
      <c r="L37" s="31">
        <v>34630</v>
      </c>
      <c r="M37" s="31">
        <v>56426</v>
      </c>
      <c r="N37" s="31">
        <v>58663</v>
      </c>
      <c r="O37" s="31">
        <v>55340</v>
      </c>
      <c r="P37" s="31">
        <v>59126</v>
      </c>
      <c r="Q37" s="31">
        <v>78476</v>
      </c>
      <c r="R37" s="31">
        <v>71883</v>
      </c>
      <c r="S37" s="31">
        <v>55318</v>
      </c>
      <c r="T37" s="31">
        <v>58482</v>
      </c>
      <c r="U37" s="31">
        <v>52205</v>
      </c>
      <c r="V37" s="31">
        <v>56775</v>
      </c>
      <c r="W37" s="31">
        <v>51004</v>
      </c>
      <c r="X37" s="31">
        <v>58958</v>
      </c>
      <c r="Y37" s="31">
        <v>63118</v>
      </c>
      <c r="Z37" s="31">
        <v>74047</v>
      </c>
      <c r="AA37" s="31">
        <v>62695</v>
      </c>
    </row>
    <row r="38" spans="2:27" ht="20.100000000000001" customHeight="1" x14ac:dyDescent="0.25">
      <c r="B38" s="32" t="s">
        <v>16</v>
      </c>
      <c r="C38" s="33">
        <v>9788</v>
      </c>
      <c r="D38" s="33">
        <v>7642</v>
      </c>
      <c r="E38" s="33">
        <v>7431</v>
      </c>
      <c r="F38" s="33">
        <v>6506</v>
      </c>
      <c r="G38" s="33">
        <v>6234</v>
      </c>
      <c r="H38" s="33">
        <v>6031</v>
      </c>
      <c r="I38" s="33">
        <v>6890</v>
      </c>
      <c r="J38" s="33">
        <v>8442</v>
      </c>
      <c r="K38" s="33">
        <v>11045</v>
      </c>
      <c r="L38" s="33">
        <v>17231</v>
      </c>
      <c r="M38" s="33">
        <v>27147</v>
      </c>
      <c r="N38" s="33">
        <v>28387</v>
      </c>
      <c r="O38" s="33">
        <v>26390</v>
      </c>
      <c r="P38" s="33">
        <v>27492</v>
      </c>
      <c r="Q38" s="33">
        <v>37924</v>
      </c>
      <c r="R38" s="33">
        <v>34853</v>
      </c>
      <c r="S38" s="33">
        <v>26614</v>
      </c>
      <c r="T38" s="33">
        <v>28378</v>
      </c>
      <c r="U38" s="33">
        <v>25075</v>
      </c>
      <c r="V38" s="33">
        <v>27308</v>
      </c>
      <c r="W38" s="33">
        <v>23245</v>
      </c>
      <c r="X38" s="33">
        <v>27768</v>
      </c>
      <c r="Y38" s="33">
        <v>30560</v>
      </c>
      <c r="Z38" s="33">
        <v>35729</v>
      </c>
      <c r="AA38" s="33">
        <v>29677</v>
      </c>
    </row>
    <row r="39" spans="2:27" ht="20.100000000000001" customHeight="1" x14ac:dyDescent="0.25">
      <c r="B39" s="32" t="s">
        <v>17</v>
      </c>
      <c r="C39" s="33">
        <v>7829</v>
      </c>
      <c r="D39" s="33">
        <v>6868</v>
      </c>
      <c r="E39" s="33">
        <v>6184</v>
      </c>
      <c r="F39" s="33">
        <v>5068</v>
      </c>
      <c r="G39" s="33">
        <v>4585</v>
      </c>
      <c r="H39" s="33">
        <v>3500</v>
      </c>
      <c r="I39" s="33">
        <v>6049</v>
      </c>
      <c r="J39" s="33">
        <v>7633</v>
      </c>
      <c r="K39" s="33">
        <v>10081</v>
      </c>
      <c r="L39" s="33">
        <v>17399</v>
      </c>
      <c r="M39" s="33">
        <v>29279</v>
      </c>
      <c r="N39" s="33">
        <v>30276</v>
      </c>
      <c r="O39" s="33">
        <v>28950</v>
      </c>
      <c r="P39" s="33">
        <v>31634</v>
      </c>
      <c r="Q39" s="33">
        <v>40552</v>
      </c>
      <c r="R39" s="33">
        <v>37030</v>
      </c>
      <c r="S39" s="33">
        <v>28704</v>
      </c>
      <c r="T39" s="33">
        <v>30104</v>
      </c>
      <c r="U39" s="33">
        <v>27130</v>
      </c>
      <c r="V39" s="33">
        <v>29467</v>
      </c>
      <c r="W39" s="33">
        <v>27759</v>
      </c>
      <c r="X39" s="33">
        <v>31190</v>
      </c>
      <c r="Y39" s="33">
        <v>32558</v>
      </c>
      <c r="Z39" s="33">
        <v>38318</v>
      </c>
      <c r="AA39" s="33">
        <v>33018</v>
      </c>
    </row>
    <row r="40" spans="2:27" ht="20.100000000000001" customHeight="1" x14ac:dyDescent="0.25">
      <c r="B40" s="26" t="s">
        <v>26</v>
      </c>
      <c r="C40" s="27">
        <v>56458</v>
      </c>
      <c r="D40" s="27">
        <v>69790</v>
      </c>
      <c r="E40" s="27">
        <v>71665</v>
      </c>
      <c r="F40" s="27">
        <v>70812</v>
      </c>
      <c r="G40" s="27">
        <v>62116</v>
      </c>
      <c r="H40" s="27">
        <v>62156</v>
      </c>
      <c r="I40" s="27">
        <v>68194</v>
      </c>
      <c r="J40" s="27">
        <v>71209</v>
      </c>
      <c r="K40" s="27">
        <v>49652</v>
      </c>
      <c r="L40" s="27">
        <v>34983</v>
      </c>
      <c r="M40" s="27">
        <v>33639</v>
      </c>
      <c r="N40" s="27">
        <v>28647</v>
      </c>
      <c r="O40" s="27">
        <v>25758</v>
      </c>
      <c r="P40" s="27">
        <v>19609</v>
      </c>
      <c r="Q40" s="27">
        <v>15917</v>
      </c>
      <c r="R40" s="27">
        <v>13311</v>
      </c>
      <c r="S40" s="27">
        <v>10991</v>
      </c>
      <c r="T40" s="27">
        <v>13046</v>
      </c>
      <c r="U40" s="27">
        <v>6427</v>
      </c>
      <c r="V40" s="27">
        <v>6137</v>
      </c>
      <c r="W40" s="27">
        <v>4876</v>
      </c>
      <c r="X40" s="27">
        <v>3486</v>
      </c>
      <c r="Y40" s="27">
        <v>3001</v>
      </c>
      <c r="Z40" s="27">
        <v>2931</v>
      </c>
      <c r="AA40" s="27">
        <v>2251</v>
      </c>
    </row>
    <row r="41" spans="2:27" ht="20.100000000000001" customHeight="1" x14ac:dyDescent="0.25">
      <c r="B41" s="28" t="s">
        <v>16</v>
      </c>
      <c r="C41" s="29">
        <v>36940</v>
      </c>
      <c r="D41" s="29">
        <v>40821</v>
      </c>
      <c r="E41" s="29">
        <v>44069</v>
      </c>
      <c r="F41" s="29">
        <v>48407</v>
      </c>
      <c r="G41" s="29">
        <v>42822</v>
      </c>
      <c r="H41" s="29">
        <v>43600</v>
      </c>
      <c r="I41" s="29">
        <v>50776</v>
      </c>
      <c r="J41" s="29">
        <v>54307</v>
      </c>
      <c r="K41" s="29">
        <v>33620</v>
      </c>
      <c r="L41" s="29">
        <v>21038</v>
      </c>
      <c r="M41" s="29">
        <v>22943</v>
      </c>
      <c r="N41" s="29">
        <v>20928</v>
      </c>
      <c r="O41" s="29">
        <v>18873</v>
      </c>
      <c r="P41" s="29">
        <v>14251</v>
      </c>
      <c r="Q41" s="29">
        <v>10473</v>
      </c>
      <c r="R41" s="29">
        <v>7905</v>
      </c>
      <c r="S41" s="29">
        <v>6379</v>
      </c>
      <c r="T41" s="29">
        <v>8299</v>
      </c>
      <c r="U41" s="29">
        <v>3565</v>
      </c>
      <c r="V41" s="29">
        <v>3196</v>
      </c>
      <c r="W41" s="29">
        <v>2219</v>
      </c>
      <c r="X41" s="29">
        <v>1368</v>
      </c>
      <c r="Y41" s="29">
        <v>1303</v>
      </c>
      <c r="Z41" s="29">
        <v>1137</v>
      </c>
      <c r="AA41" s="29">
        <v>843</v>
      </c>
    </row>
    <row r="42" spans="2:27" ht="20.100000000000001" customHeight="1" x14ac:dyDescent="0.25">
      <c r="B42" s="28" t="s">
        <v>17</v>
      </c>
      <c r="C42" s="29">
        <v>19518</v>
      </c>
      <c r="D42" s="29">
        <v>28969</v>
      </c>
      <c r="E42" s="29">
        <v>27596</v>
      </c>
      <c r="F42" s="29">
        <v>22405</v>
      </c>
      <c r="G42" s="29">
        <v>19294</v>
      </c>
      <c r="H42" s="29">
        <v>18556</v>
      </c>
      <c r="I42" s="29">
        <v>17418</v>
      </c>
      <c r="J42" s="29">
        <v>16902</v>
      </c>
      <c r="K42" s="29">
        <v>16032</v>
      </c>
      <c r="L42" s="29">
        <v>13945</v>
      </c>
      <c r="M42" s="29">
        <v>10696</v>
      </c>
      <c r="N42" s="29">
        <v>7719</v>
      </c>
      <c r="O42" s="29">
        <v>6885</v>
      </c>
      <c r="P42" s="29">
        <v>5358</v>
      </c>
      <c r="Q42" s="29">
        <v>5444</v>
      </c>
      <c r="R42" s="29">
        <v>5406</v>
      </c>
      <c r="S42" s="29">
        <v>4612</v>
      </c>
      <c r="T42" s="29">
        <v>4747</v>
      </c>
      <c r="U42" s="29">
        <v>2862</v>
      </c>
      <c r="V42" s="29">
        <v>2941</v>
      </c>
      <c r="W42" s="29">
        <v>2657</v>
      </c>
      <c r="X42" s="29">
        <v>2118</v>
      </c>
      <c r="Y42" s="29">
        <v>1698</v>
      </c>
      <c r="Z42" s="29">
        <v>1794</v>
      </c>
      <c r="AA42" s="29">
        <v>1408</v>
      </c>
    </row>
    <row r="43" spans="2:27" ht="20.100000000000001" customHeight="1" x14ac:dyDescent="0.25">
      <c r="B43" s="34" t="s">
        <v>27</v>
      </c>
      <c r="C43" s="31"/>
      <c r="D43" s="31"/>
      <c r="E43" s="31"/>
      <c r="F43" s="31"/>
      <c r="G43" s="31">
        <v>836</v>
      </c>
      <c r="H43" s="31">
        <v>2882</v>
      </c>
      <c r="I43" s="31">
        <v>8014</v>
      </c>
      <c r="J43" s="31">
        <v>10181</v>
      </c>
      <c r="K43" s="31">
        <v>10267</v>
      </c>
      <c r="L43" s="31">
        <v>10779</v>
      </c>
      <c r="M43" s="31">
        <v>11587</v>
      </c>
      <c r="N43" s="31">
        <v>11951</v>
      </c>
      <c r="O43" s="31">
        <v>11825</v>
      </c>
      <c r="P43" s="31">
        <v>11212</v>
      </c>
      <c r="Q43" s="31">
        <v>10357</v>
      </c>
      <c r="R43" s="31">
        <v>9662</v>
      </c>
      <c r="S43" s="31">
        <v>10162</v>
      </c>
      <c r="T43" s="31">
        <v>9881</v>
      </c>
      <c r="U43" s="31">
        <v>9228</v>
      </c>
      <c r="V43" s="31">
        <v>8606</v>
      </c>
      <c r="W43" s="31">
        <v>6998</v>
      </c>
      <c r="X43" s="31">
        <v>7086</v>
      </c>
      <c r="Y43" s="92">
        <v>6782</v>
      </c>
      <c r="Z43" s="31">
        <v>5612</v>
      </c>
      <c r="AA43" s="31">
        <v>4869</v>
      </c>
    </row>
    <row r="44" spans="2:27" ht="20.100000000000001" customHeight="1" x14ac:dyDescent="0.25">
      <c r="B44" s="32" t="s">
        <v>16</v>
      </c>
      <c r="C44" s="33"/>
      <c r="D44" s="33"/>
      <c r="E44" s="33"/>
      <c r="F44" s="33"/>
      <c r="G44" s="33">
        <v>836</v>
      </c>
      <c r="H44" s="33">
        <v>2882</v>
      </c>
      <c r="I44" s="33">
        <v>8014</v>
      </c>
      <c r="J44" s="33">
        <v>10181</v>
      </c>
      <c r="K44" s="33">
        <v>10267</v>
      </c>
      <c r="L44" s="33">
        <v>10779</v>
      </c>
      <c r="M44" s="33">
        <v>11587</v>
      </c>
      <c r="N44" s="33">
        <v>11951</v>
      </c>
      <c r="O44" s="33">
        <v>11825</v>
      </c>
      <c r="P44" s="33">
        <v>11212</v>
      </c>
      <c r="Q44" s="33">
        <v>10357</v>
      </c>
      <c r="R44" s="33">
        <v>9662</v>
      </c>
      <c r="S44" s="33">
        <v>10162</v>
      </c>
      <c r="T44" s="33">
        <v>9881</v>
      </c>
      <c r="U44" s="33">
        <v>9228</v>
      </c>
      <c r="V44" s="33">
        <v>8606</v>
      </c>
      <c r="W44" s="33">
        <v>6998</v>
      </c>
      <c r="X44" s="33">
        <v>7086</v>
      </c>
      <c r="Y44" s="33">
        <v>6782</v>
      </c>
      <c r="Z44" s="33">
        <v>5612</v>
      </c>
      <c r="AA44" s="33">
        <v>4869</v>
      </c>
    </row>
    <row r="45" spans="2:27" ht="20.100000000000001" customHeight="1" x14ac:dyDescent="0.25">
      <c r="B45" s="26" t="s">
        <v>28</v>
      </c>
      <c r="C45" s="27"/>
      <c r="D45" s="27"/>
      <c r="E45" s="27"/>
      <c r="F45" s="27"/>
      <c r="G45" s="27"/>
      <c r="H45" s="27"/>
      <c r="I45" s="27"/>
      <c r="J45" s="27"/>
      <c r="K45" s="27"/>
      <c r="L45" s="27">
        <v>1596</v>
      </c>
      <c r="M45" s="27">
        <v>10634</v>
      </c>
      <c r="N45" s="27">
        <v>15775</v>
      </c>
      <c r="O45" s="27">
        <v>19087</v>
      </c>
      <c r="P45" s="27">
        <v>17228</v>
      </c>
      <c r="Q45" s="27">
        <v>17755</v>
      </c>
      <c r="R45" s="27">
        <v>19046</v>
      </c>
      <c r="S45" s="27">
        <v>18183</v>
      </c>
      <c r="T45" s="27">
        <v>23907</v>
      </c>
      <c r="U45" s="27">
        <v>25567</v>
      </c>
      <c r="V45" s="27">
        <v>26377</v>
      </c>
      <c r="W45" s="27">
        <v>20210</v>
      </c>
      <c r="X45" s="27">
        <v>19805</v>
      </c>
      <c r="Y45" s="27">
        <v>29952</v>
      </c>
      <c r="Z45" s="27">
        <v>32215</v>
      </c>
      <c r="AA45" s="27">
        <v>54161</v>
      </c>
    </row>
    <row r="46" spans="2:27" ht="20.100000000000001" customHeight="1" x14ac:dyDescent="0.25">
      <c r="B46" s="28" t="s">
        <v>16</v>
      </c>
      <c r="C46" s="29"/>
      <c r="D46" s="29"/>
      <c r="E46" s="29"/>
      <c r="F46" s="29"/>
      <c r="G46" s="29"/>
      <c r="H46" s="29"/>
      <c r="I46" s="29"/>
      <c r="J46" s="29"/>
      <c r="K46" s="29"/>
      <c r="L46" s="29">
        <v>1362</v>
      </c>
      <c r="M46" s="29">
        <v>8122</v>
      </c>
      <c r="N46" s="29">
        <v>11793</v>
      </c>
      <c r="O46" s="29">
        <v>13347</v>
      </c>
      <c r="P46" s="29">
        <v>12567</v>
      </c>
      <c r="Q46" s="29">
        <v>14304</v>
      </c>
      <c r="R46" s="29">
        <v>14456</v>
      </c>
      <c r="S46" s="29">
        <v>14165</v>
      </c>
      <c r="T46" s="29">
        <v>19166</v>
      </c>
      <c r="U46" s="29">
        <v>19982</v>
      </c>
      <c r="V46" s="29">
        <v>20281</v>
      </c>
      <c r="W46" s="29">
        <v>15450</v>
      </c>
      <c r="X46" s="29">
        <v>15215</v>
      </c>
      <c r="Y46" s="29">
        <v>24005</v>
      </c>
      <c r="Z46" s="29">
        <v>23072</v>
      </c>
      <c r="AA46" s="29">
        <v>26335</v>
      </c>
    </row>
    <row r="47" spans="2:27" ht="20.100000000000001" customHeight="1" x14ac:dyDescent="0.25">
      <c r="B47" s="28" t="s">
        <v>17</v>
      </c>
      <c r="C47" s="29"/>
      <c r="D47" s="29"/>
      <c r="E47" s="29"/>
      <c r="F47" s="29"/>
      <c r="G47" s="29"/>
      <c r="H47" s="29"/>
      <c r="I47" s="29"/>
      <c r="J47" s="29"/>
      <c r="K47" s="29"/>
      <c r="L47" s="29">
        <v>234</v>
      </c>
      <c r="M47" s="29">
        <v>2512</v>
      </c>
      <c r="N47" s="29">
        <v>3982</v>
      </c>
      <c r="O47" s="29">
        <v>5740</v>
      </c>
      <c r="P47" s="29">
        <v>4661</v>
      </c>
      <c r="Q47" s="29">
        <v>3451</v>
      </c>
      <c r="R47" s="29">
        <v>4590</v>
      </c>
      <c r="S47" s="29">
        <v>4018</v>
      </c>
      <c r="T47" s="29">
        <v>4741</v>
      </c>
      <c r="U47" s="29">
        <v>5585</v>
      </c>
      <c r="V47" s="29">
        <v>6096</v>
      </c>
      <c r="W47" s="29">
        <v>4760</v>
      </c>
      <c r="X47" s="29">
        <v>4590</v>
      </c>
      <c r="Y47" s="29">
        <v>5947</v>
      </c>
      <c r="Z47" s="29">
        <v>9143</v>
      </c>
      <c r="AA47" s="29">
        <v>27826</v>
      </c>
    </row>
    <row r="48" spans="2:27" ht="20.100000000000001" customHeight="1" x14ac:dyDescent="0.25">
      <c r="B48" s="34" t="s">
        <v>29</v>
      </c>
      <c r="C48" s="31"/>
      <c r="D48" s="31"/>
      <c r="E48" s="31"/>
      <c r="F48" s="31"/>
      <c r="G48" s="31"/>
      <c r="H48" s="31"/>
      <c r="I48" s="31"/>
      <c r="J48" s="31">
        <v>1676</v>
      </c>
      <c r="K48" s="31">
        <v>2358</v>
      </c>
      <c r="L48" s="31">
        <v>3228</v>
      </c>
      <c r="M48" s="31">
        <v>4789</v>
      </c>
      <c r="N48" s="31">
        <v>4816</v>
      </c>
      <c r="O48" s="31">
        <v>3855</v>
      </c>
      <c r="P48" s="31">
        <v>5220</v>
      </c>
      <c r="Q48" s="31">
        <v>3734</v>
      </c>
      <c r="R48" s="31">
        <v>3161</v>
      </c>
      <c r="S48" s="31">
        <v>1837</v>
      </c>
      <c r="T48" s="31">
        <v>2043</v>
      </c>
      <c r="U48" s="31">
        <v>2597</v>
      </c>
      <c r="V48" s="31">
        <v>2577</v>
      </c>
      <c r="W48" s="31">
        <v>1979</v>
      </c>
      <c r="X48" s="31">
        <v>2558</v>
      </c>
      <c r="Y48" s="31">
        <v>1503</v>
      </c>
      <c r="Z48" s="31">
        <v>1378</v>
      </c>
      <c r="AA48" s="31">
        <v>1533</v>
      </c>
    </row>
    <row r="49" spans="2:27" ht="20.100000000000001" customHeight="1" x14ac:dyDescent="0.25">
      <c r="B49" s="32" t="s">
        <v>16</v>
      </c>
      <c r="C49" s="33"/>
      <c r="D49" s="33"/>
      <c r="E49" s="33"/>
      <c r="F49" s="33"/>
      <c r="G49" s="33"/>
      <c r="H49" s="33"/>
      <c r="I49" s="33"/>
      <c r="J49" s="33">
        <v>1450</v>
      </c>
      <c r="K49" s="33">
        <v>2051</v>
      </c>
      <c r="L49" s="33">
        <v>2852</v>
      </c>
      <c r="M49" s="33">
        <v>4096</v>
      </c>
      <c r="N49" s="33">
        <v>4095</v>
      </c>
      <c r="O49" s="33">
        <v>2802</v>
      </c>
      <c r="P49" s="33">
        <v>4415</v>
      </c>
      <c r="Q49" s="33">
        <v>2956</v>
      </c>
      <c r="R49" s="33">
        <v>2269</v>
      </c>
      <c r="S49" s="33">
        <v>1028</v>
      </c>
      <c r="T49" s="33">
        <v>973</v>
      </c>
      <c r="U49" s="33">
        <v>867</v>
      </c>
      <c r="V49" s="33">
        <v>939</v>
      </c>
      <c r="W49" s="33">
        <v>603</v>
      </c>
      <c r="X49" s="33">
        <v>1394</v>
      </c>
      <c r="Y49" s="33">
        <v>774</v>
      </c>
      <c r="Z49" s="33">
        <v>922</v>
      </c>
      <c r="AA49" s="33">
        <v>982</v>
      </c>
    </row>
    <row r="50" spans="2:27" ht="20.100000000000001" customHeight="1" x14ac:dyDescent="0.25">
      <c r="B50" s="32" t="s">
        <v>17</v>
      </c>
      <c r="C50" s="33"/>
      <c r="D50" s="33"/>
      <c r="E50" s="33"/>
      <c r="F50" s="33"/>
      <c r="G50" s="33"/>
      <c r="H50" s="33"/>
      <c r="I50" s="33"/>
      <c r="J50" s="33"/>
      <c r="K50" s="33"/>
      <c r="L50" s="33">
        <v>317</v>
      </c>
      <c r="M50" s="33">
        <v>630</v>
      </c>
      <c r="N50" s="33">
        <v>508</v>
      </c>
      <c r="O50" s="33">
        <v>1000</v>
      </c>
      <c r="P50" s="33">
        <v>691</v>
      </c>
      <c r="Q50" s="33">
        <v>758</v>
      </c>
      <c r="R50" s="33">
        <v>856</v>
      </c>
      <c r="S50" s="33">
        <v>788</v>
      </c>
      <c r="T50" s="33">
        <v>1056</v>
      </c>
      <c r="U50" s="33">
        <v>1727</v>
      </c>
      <c r="V50" s="33">
        <v>1627</v>
      </c>
      <c r="W50" s="33">
        <v>1370</v>
      </c>
      <c r="X50" s="33">
        <v>1162</v>
      </c>
      <c r="Y50" s="33">
        <v>724</v>
      </c>
      <c r="Z50" s="33">
        <v>454</v>
      </c>
      <c r="AA50" s="33">
        <v>551</v>
      </c>
    </row>
    <row r="51" spans="2:27" ht="20.100000000000001" customHeight="1" x14ac:dyDescent="0.25">
      <c r="B51" s="32" t="s">
        <v>19</v>
      </c>
      <c r="C51" s="33"/>
      <c r="D51" s="33"/>
      <c r="E51" s="33"/>
      <c r="F51" s="33"/>
      <c r="G51" s="33"/>
      <c r="H51" s="33"/>
      <c r="I51" s="33"/>
      <c r="J51" s="33">
        <v>226</v>
      </c>
      <c r="K51" s="33">
        <v>307</v>
      </c>
      <c r="L51" s="33">
        <v>59</v>
      </c>
      <c r="M51" s="33">
        <v>63</v>
      </c>
      <c r="N51" s="33">
        <v>213</v>
      </c>
      <c r="O51" s="33">
        <v>53</v>
      </c>
      <c r="P51" s="33">
        <v>114</v>
      </c>
      <c r="Q51" s="33">
        <v>20</v>
      </c>
      <c r="R51" s="33">
        <v>36</v>
      </c>
      <c r="S51" s="33">
        <v>21</v>
      </c>
      <c r="T51" s="33">
        <v>14</v>
      </c>
      <c r="U51" s="33">
        <v>3</v>
      </c>
      <c r="V51" s="33">
        <v>11</v>
      </c>
      <c r="W51" s="33">
        <v>6</v>
      </c>
      <c r="X51" s="33">
        <v>2</v>
      </c>
      <c r="Y51" s="33">
        <v>5</v>
      </c>
      <c r="Z51" s="33">
        <v>2</v>
      </c>
      <c r="AA51" s="33">
        <v>0</v>
      </c>
    </row>
    <row r="52" spans="2:27" ht="20.100000000000001" customHeight="1" x14ac:dyDescent="0.25">
      <c r="B52" s="26" t="s">
        <v>30</v>
      </c>
      <c r="C52" s="27"/>
      <c r="D52" s="27"/>
      <c r="E52" s="27"/>
      <c r="F52" s="27"/>
      <c r="G52" s="27"/>
      <c r="H52" s="27"/>
      <c r="I52" s="27"/>
      <c r="J52" s="27">
        <v>3505</v>
      </c>
      <c r="K52" s="27">
        <v>2498</v>
      </c>
      <c r="L52" s="27">
        <v>2988</v>
      </c>
      <c r="M52" s="27">
        <v>4175</v>
      </c>
      <c r="N52" s="27">
        <v>4222</v>
      </c>
      <c r="O52" s="27">
        <v>3951</v>
      </c>
      <c r="P52" s="27">
        <v>4088</v>
      </c>
      <c r="Q52" s="27">
        <v>4079</v>
      </c>
      <c r="R52" s="27">
        <v>4560</v>
      </c>
      <c r="S52" s="27">
        <v>5013</v>
      </c>
      <c r="T52" s="27">
        <v>4951</v>
      </c>
      <c r="U52" s="27">
        <v>4969</v>
      </c>
      <c r="V52" s="27">
        <v>4804</v>
      </c>
      <c r="W52" s="27">
        <v>4926</v>
      </c>
      <c r="X52" s="27">
        <v>4695</v>
      </c>
      <c r="Y52" s="27">
        <v>4444</v>
      </c>
      <c r="Z52" s="27">
        <v>4610</v>
      </c>
      <c r="AA52" s="27">
        <v>4429</v>
      </c>
    </row>
    <row r="53" spans="2:27" ht="20.100000000000001" customHeight="1" x14ac:dyDescent="0.25">
      <c r="B53" s="28" t="s">
        <v>16</v>
      </c>
      <c r="C53" s="29"/>
      <c r="D53" s="29"/>
      <c r="E53" s="29"/>
      <c r="F53" s="29"/>
      <c r="G53" s="29"/>
      <c r="H53" s="29"/>
      <c r="I53" s="29"/>
      <c r="J53" s="29">
        <v>1751</v>
      </c>
      <c r="K53" s="29">
        <v>1252</v>
      </c>
      <c r="L53" s="29">
        <v>1479</v>
      </c>
      <c r="M53" s="29">
        <v>2044</v>
      </c>
      <c r="N53" s="29">
        <v>2028</v>
      </c>
      <c r="O53" s="29">
        <v>1871</v>
      </c>
      <c r="P53" s="29">
        <v>1929</v>
      </c>
      <c r="Q53" s="29">
        <v>1963</v>
      </c>
      <c r="R53" s="29">
        <v>2206</v>
      </c>
      <c r="S53" s="29">
        <v>2469</v>
      </c>
      <c r="T53" s="29">
        <v>2348</v>
      </c>
      <c r="U53" s="29">
        <v>2297</v>
      </c>
      <c r="V53" s="29">
        <v>2227</v>
      </c>
      <c r="W53" s="29">
        <v>2338</v>
      </c>
      <c r="X53" s="29">
        <v>2244</v>
      </c>
      <c r="Y53" s="29">
        <v>2123</v>
      </c>
      <c r="Z53" s="29">
        <v>2248</v>
      </c>
      <c r="AA53" s="29">
        <v>2140</v>
      </c>
    </row>
    <row r="54" spans="2:27" ht="20.100000000000001" customHeight="1" x14ac:dyDescent="0.25">
      <c r="B54" s="28" t="s">
        <v>17</v>
      </c>
      <c r="C54" s="29"/>
      <c r="D54" s="29"/>
      <c r="E54" s="29"/>
      <c r="F54" s="29"/>
      <c r="G54" s="29"/>
      <c r="H54" s="29"/>
      <c r="I54" s="29"/>
      <c r="J54" s="29">
        <v>1754</v>
      </c>
      <c r="K54" s="29">
        <v>1246</v>
      </c>
      <c r="L54" s="29">
        <v>1509</v>
      </c>
      <c r="M54" s="29">
        <v>2131</v>
      </c>
      <c r="N54" s="29">
        <v>2194</v>
      </c>
      <c r="O54" s="29">
        <v>2080</v>
      </c>
      <c r="P54" s="29">
        <v>2159</v>
      </c>
      <c r="Q54" s="29">
        <v>2116</v>
      </c>
      <c r="R54" s="29">
        <v>2354</v>
      </c>
      <c r="S54" s="29">
        <v>2544</v>
      </c>
      <c r="T54" s="29">
        <v>2603</v>
      </c>
      <c r="U54" s="29">
        <v>2672</v>
      </c>
      <c r="V54" s="29">
        <v>2577</v>
      </c>
      <c r="W54" s="29">
        <v>2588</v>
      </c>
      <c r="X54" s="29">
        <v>2451</v>
      </c>
      <c r="Y54" s="29">
        <v>2321</v>
      </c>
      <c r="Z54" s="29">
        <v>2362</v>
      </c>
      <c r="AA54" s="29">
        <v>2289</v>
      </c>
    </row>
    <row r="55" spans="2:27" ht="29.25" customHeight="1" x14ac:dyDescent="0.25">
      <c r="B55" s="47" t="s">
        <v>107</v>
      </c>
      <c r="C55" s="31">
        <v>6517</v>
      </c>
      <c r="D55" s="31">
        <v>14608</v>
      </c>
      <c r="E55" s="31">
        <v>17754</v>
      </c>
      <c r="F55" s="31">
        <v>11259</v>
      </c>
      <c r="G55" s="31">
        <v>10569</v>
      </c>
      <c r="H55" s="31">
        <v>13198</v>
      </c>
      <c r="I55" s="31">
        <v>15526</v>
      </c>
      <c r="J55" s="31">
        <v>19258</v>
      </c>
      <c r="K55" s="31">
        <v>26102</v>
      </c>
      <c r="L55" s="31">
        <v>14806</v>
      </c>
      <c r="M55" s="31">
        <v>308</v>
      </c>
      <c r="N55" s="31">
        <v>177</v>
      </c>
      <c r="O55" s="31">
        <v>167</v>
      </c>
      <c r="P55" s="31">
        <v>156</v>
      </c>
      <c r="Q55" s="31">
        <v>118</v>
      </c>
      <c r="R55" s="31">
        <v>56</v>
      </c>
      <c r="S55" s="31">
        <v>0</v>
      </c>
      <c r="T55" s="31">
        <v>0</v>
      </c>
      <c r="U55" s="31">
        <v>0</v>
      </c>
      <c r="V55" s="31">
        <v>0</v>
      </c>
      <c r="W55" s="31">
        <v>0</v>
      </c>
      <c r="X55" s="31">
        <v>0</v>
      </c>
      <c r="Y55" s="31">
        <v>0</v>
      </c>
      <c r="Z55" s="31">
        <v>0</v>
      </c>
      <c r="AA55" s="31">
        <v>0</v>
      </c>
    </row>
    <row r="56" spans="2:27" ht="20.100000000000001" customHeight="1" x14ac:dyDescent="0.25">
      <c r="B56" s="32" t="s">
        <v>16</v>
      </c>
      <c r="C56" s="33">
        <v>5614</v>
      </c>
      <c r="D56" s="33">
        <v>12314</v>
      </c>
      <c r="E56" s="33">
        <v>12553</v>
      </c>
      <c r="F56" s="33">
        <v>8703</v>
      </c>
      <c r="G56" s="33">
        <v>8638</v>
      </c>
      <c r="H56" s="33">
        <v>10657</v>
      </c>
      <c r="I56" s="33">
        <v>12117</v>
      </c>
      <c r="J56" s="33">
        <v>13800</v>
      </c>
      <c r="K56" s="33">
        <v>20911</v>
      </c>
      <c r="L56" s="33">
        <v>13168</v>
      </c>
      <c r="M56" s="33">
        <v>86</v>
      </c>
      <c r="N56" s="33"/>
      <c r="O56" s="33"/>
      <c r="P56" s="33"/>
      <c r="Q56" s="33"/>
      <c r="R56" s="33">
        <v>0</v>
      </c>
      <c r="S56" s="33">
        <v>0</v>
      </c>
      <c r="T56" s="33">
        <v>0</v>
      </c>
      <c r="U56" s="33">
        <v>0</v>
      </c>
      <c r="V56" s="33">
        <v>0</v>
      </c>
      <c r="W56" s="33">
        <v>0</v>
      </c>
      <c r="X56" s="33">
        <v>0</v>
      </c>
      <c r="Y56" s="33">
        <v>0</v>
      </c>
      <c r="Z56" s="33">
        <v>0</v>
      </c>
      <c r="AA56" s="33">
        <v>0</v>
      </c>
    </row>
    <row r="57" spans="2:27" ht="20.100000000000001" customHeight="1" x14ac:dyDescent="0.25">
      <c r="B57" s="32" t="s">
        <v>17</v>
      </c>
      <c r="C57" s="33">
        <v>903</v>
      </c>
      <c r="D57" s="33">
        <v>2294</v>
      </c>
      <c r="E57" s="33">
        <v>5201</v>
      </c>
      <c r="F57" s="33">
        <v>2556</v>
      </c>
      <c r="G57" s="33">
        <v>1931</v>
      </c>
      <c r="H57" s="33">
        <v>2541</v>
      </c>
      <c r="I57" s="33">
        <v>3409</v>
      </c>
      <c r="J57" s="33">
        <v>5458</v>
      </c>
      <c r="K57" s="33">
        <v>5191</v>
      </c>
      <c r="L57" s="33">
        <v>1638</v>
      </c>
      <c r="M57" s="33">
        <v>222</v>
      </c>
      <c r="N57" s="33">
        <v>177</v>
      </c>
      <c r="O57" s="33">
        <v>167</v>
      </c>
      <c r="P57" s="33">
        <v>156</v>
      </c>
      <c r="Q57" s="33">
        <v>118</v>
      </c>
      <c r="R57" s="33">
        <v>56</v>
      </c>
      <c r="S57" s="33">
        <v>0</v>
      </c>
      <c r="T57" s="33">
        <v>0</v>
      </c>
      <c r="U57" s="33">
        <v>0</v>
      </c>
      <c r="V57" s="33">
        <v>0</v>
      </c>
      <c r="W57" s="33">
        <v>0</v>
      </c>
      <c r="X57" s="33">
        <v>0</v>
      </c>
      <c r="Y57" s="33">
        <v>0</v>
      </c>
      <c r="Z57" s="33">
        <v>0</v>
      </c>
      <c r="AA57" s="33">
        <v>0</v>
      </c>
    </row>
    <row r="58" spans="2:27" ht="20.100000000000001" customHeight="1" x14ac:dyDescent="0.25">
      <c r="B58" s="26" t="s">
        <v>61</v>
      </c>
      <c r="C58" s="27"/>
      <c r="D58" s="27"/>
      <c r="E58" s="27"/>
      <c r="F58" s="27"/>
      <c r="G58" s="27"/>
      <c r="H58" s="27"/>
      <c r="I58" s="27"/>
      <c r="J58" s="27"/>
      <c r="K58" s="27"/>
      <c r="L58" s="27"/>
      <c r="M58" s="27"/>
      <c r="N58" s="27"/>
      <c r="O58" s="27">
        <v>815</v>
      </c>
      <c r="P58" s="27">
        <v>3461</v>
      </c>
      <c r="Q58" s="27">
        <v>4202</v>
      </c>
      <c r="R58" s="27">
        <v>3245</v>
      </c>
      <c r="S58" s="27">
        <v>3875</v>
      </c>
      <c r="T58" s="27">
        <v>4112</v>
      </c>
      <c r="U58" s="27">
        <v>3876</v>
      </c>
      <c r="V58" s="27">
        <v>4898</v>
      </c>
      <c r="W58" s="27">
        <v>4556</v>
      </c>
      <c r="X58" s="27">
        <v>3923</v>
      </c>
      <c r="Y58" s="27">
        <v>5129</v>
      </c>
      <c r="Z58" s="27">
        <v>4464</v>
      </c>
      <c r="AA58" s="27">
        <v>4083</v>
      </c>
    </row>
    <row r="59" spans="2:27" ht="20.100000000000001" customHeight="1" x14ac:dyDescent="0.25">
      <c r="B59" s="28" t="s">
        <v>16</v>
      </c>
      <c r="C59" s="29"/>
      <c r="D59" s="29"/>
      <c r="E59" s="29"/>
      <c r="F59" s="29"/>
      <c r="G59" s="29"/>
      <c r="H59" s="29"/>
      <c r="I59" s="29"/>
      <c r="J59" s="29"/>
      <c r="K59" s="29"/>
      <c r="L59" s="29"/>
      <c r="M59" s="29"/>
      <c r="N59" s="29"/>
      <c r="O59" s="29">
        <v>731</v>
      </c>
      <c r="P59" s="29">
        <v>3153</v>
      </c>
      <c r="Q59" s="29">
        <v>3855</v>
      </c>
      <c r="R59" s="29">
        <v>3014</v>
      </c>
      <c r="S59" s="29">
        <v>3255</v>
      </c>
      <c r="T59" s="29">
        <v>3185</v>
      </c>
      <c r="U59" s="29">
        <v>3184</v>
      </c>
      <c r="V59" s="29">
        <v>4202</v>
      </c>
      <c r="W59" s="29">
        <v>3942</v>
      </c>
      <c r="X59" s="29">
        <v>3443</v>
      </c>
      <c r="Y59" s="29">
        <v>4356</v>
      </c>
      <c r="Z59" s="29">
        <v>3597</v>
      </c>
      <c r="AA59" s="29">
        <v>2990</v>
      </c>
    </row>
    <row r="60" spans="2:27" ht="20.100000000000001" customHeight="1" x14ac:dyDescent="0.25">
      <c r="B60" s="28" t="s">
        <v>17</v>
      </c>
      <c r="C60" s="29"/>
      <c r="D60" s="29"/>
      <c r="E60" s="29"/>
      <c r="F60" s="29"/>
      <c r="G60" s="29"/>
      <c r="H60" s="29"/>
      <c r="I60" s="29"/>
      <c r="J60" s="29"/>
      <c r="K60" s="29"/>
      <c r="L60" s="29"/>
      <c r="M60" s="29"/>
      <c r="N60" s="29"/>
      <c r="O60" s="29">
        <v>84</v>
      </c>
      <c r="P60" s="29">
        <v>300</v>
      </c>
      <c r="Q60" s="29">
        <v>335</v>
      </c>
      <c r="R60" s="29">
        <v>223</v>
      </c>
      <c r="S60" s="29">
        <v>595</v>
      </c>
      <c r="T60" s="29">
        <v>908</v>
      </c>
      <c r="U60" s="29">
        <v>659</v>
      </c>
      <c r="V60" s="29">
        <v>688</v>
      </c>
      <c r="W60" s="29">
        <v>614</v>
      </c>
      <c r="X60" s="29">
        <v>475</v>
      </c>
      <c r="Y60" s="29">
        <v>772</v>
      </c>
      <c r="Z60" s="29">
        <v>861</v>
      </c>
      <c r="AA60" s="29">
        <v>1091</v>
      </c>
    </row>
    <row r="61" spans="2:27" ht="20.100000000000001" customHeight="1" x14ac:dyDescent="0.25">
      <c r="B61" s="28" t="s">
        <v>18</v>
      </c>
      <c r="C61" s="29"/>
      <c r="D61" s="29"/>
      <c r="E61" s="29"/>
      <c r="F61" s="29"/>
      <c r="G61" s="29"/>
      <c r="H61" s="29"/>
      <c r="I61" s="29"/>
      <c r="J61" s="29"/>
      <c r="K61" s="29"/>
      <c r="L61" s="29"/>
      <c r="M61" s="29"/>
      <c r="N61" s="29"/>
      <c r="O61" s="29"/>
      <c r="P61" s="29">
        <v>8</v>
      </c>
      <c r="Q61" s="29">
        <v>12</v>
      </c>
      <c r="R61" s="29">
        <v>8</v>
      </c>
      <c r="S61" s="29">
        <v>25</v>
      </c>
      <c r="T61" s="29">
        <v>19</v>
      </c>
      <c r="U61" s="29">
        <v>33</v>
      </c>
      <c r="V61" s="29">
        <v>8</v>
      </c>
      <c r="W61" s="29">
        <v>0</v>
      </c>
      <c r="X61" s="29">
        <v>5</v>
      </c>
      <c r="Y61" s="29">
        <v>1</v>
      </c>
      <c r="Z61" s="29">
        <v>6</v>
      </c>
      <c r="AA61" s="29">
        <v>2</v>
      </c>
    </row>
    <row r="62" spans="2:27" ht="25.5" customHeight="1" x14ac:dyDescent="0.25">
      <c r="B62" s="53" t="s">
        <v>167</v>
      </c>
      <c r="C62" s="31">
        <v>101504</v>
      </c>
      <c r="D62" s="31">
        <v>108251</v>
      </c>
      <c r="E62" s="31">
        <v>100357</v>
      </c>
      <c r="F62" s="31">
        <v>94475</v>
      </c>
      <c r="G62" s="31">
        <v>89078</v>
      </c>
      <c r="H62" s="31">
        <v>85994</v>
      </c>
      <c r="I62" s="31">
        <v>84768</v>
      </c>
      <c r="J62" s="31">
        <v>86499</v>
      </c>
      <c r="K62" s="31">
        <v>83509</v>
      </c>
      <c r="L62" s="31">
        <v>93985</v>
      </c>
      <c r="M62" s="31">
        <v>96786</v>
      </c>
      <c r="N62" s="31">
        <v>82756</v>
      </c>
      <c r="O62" s="31">
        <v>54888</v>
      </c>
      <c r="P62" s="31">
        <v>35556</v>
      </c>
      <c r="Q62" s="31">
        <v>28884</v>
      </c>
      <c r="R62" s="31">
        <v>17864</v>
      </c>
      <c r="S62" s="31">
        <v>11858</v>
      </c>
      <c r="T62" s="31">
        <v>13343</v>
      </c>
      <c r="U62" s="31">
        <v>15890</v>
      </c>
      <c r="V62" s="92">
        <v>13984</v>
      </c>
      <c r="W62" s="92">
        <v>9305</v>
      </c>
      <c r="X62" s="92">
        <v>7477</v>
      </c>
      <c r="Y62" s="92">
        <v>14473</v>
      </c>
      <c r="Z62" s="31">
        <v>30046</v>
      </c>
      <c r="AA62" s="31">
        <v>23748</v>
      </c>
    </row>
    <row r="63" spans="2:27" ht="17.25" customHeight="1" x14ac:dyDescent="0.25">
      <c r="B63" s="54" t="s">
        <v>16</v>
      </c>
      <c r="C63" s="33">
        <v>75585</v>
      </c>
      <c r="D63" s="33">
        <v>79755</v>
      </c>
      <c r="E63" s="33">
        <v>73570</v>
      </c>
      <c r="F63" s="33">
        <v>70300</v>
      </c>
      <c r="G63" s="33">
        <v>64829</v>
      </c>
      <c r="H63" s="33">
        <v>63668</v>
      </c>
      <c r="I63" s="33">
        <v>64146</v>
      </c>
      <c r="J63" s="33">
        <v>67234</v>
      </c>
      <c r="K63" s="33">
        <v>64572</v>
      </c>
      <c r="L63" s="33">
        <v>75226</v>
      </c>
      <c r="M63" s="33">
        <v>77773</v>
      </c>
      <c r="N63" s="33">
        <v>70805</v>
      </c>
      <c r="O63" s="33">
        <v>50206</v>
      </c>
      <c r="P63" s="33">
        <v>31941</v>
      </c>
      <c r="Q63" s="33">
        <v>25086</v>
      </c>
      <c r="R63" s="33">
        <v>14306</v>
      </c>
      <c r="S63" s="33">
        <v>9346</v>
      </c>
      <c r="T63" s="33">
        <v>11130</v>
      </c>
      <c r="U63" s="33">
        <v>13676</v>
      </c>
      <c r="V63" s="93">
        <v>12013</v>
      </c>
      <c r="W63" s="93">
        <v>7950</v>
      </c>
      <c r="X63" s="93">
        <v>6177</v>
      </c>
      <c r="Y63" s="93">
        <v>13032</v>
      </c>
      <c r="Z63" s="33">
        <v>28632</v>
      </c>
      <c r="AA63" s="33">
        <v>22360</v>
      </c>
    </row>
    <row r="64" spans="2:27" ht="17.25" customHeight="1" x14ac:dyDescent="0.25">
      <c r="B64" s="54" t="s">
        <v>17</v>
      </c>
      <c r="C64" s="33">
        <v>24409</v>
      </c>
      <c r="D64" s="33">
        <v>23068</v>
      </c>
      <c r="E64" s="33">
        <v>20992</v>
      </c>
      <c r="F64" s="33">
        <v>19808</v>
      </c>
      <c r="G64" s="33">
        <v>19713</v>
      </c>
      <c r="H64" s="33">
        <v>17844</v>
      </c>
      <c r="I64" s="33">
        <v>16994</v>
      </c>
      <c r="J64" s="33">
        <v>16554</v>
      </c>
      <c r="K64" s="33">
        <v>16086</v>
      </c>
      <c r="L64" s="33">
        <v>15960</v>
      </c>
      <c r="M64" s="33">
        <v>16180</v>
      </c>
      <c r="N64" s="33">
        <v>9144</v>
      </c>
      <c r="O64" s="33">
        <v>1813</v>
      </c>
      <c r="P64" s="33">
        <v>621</v>
      </c>
      <c r="Q64" s="33">
        <v>688</v>
      </c>
      <c r="R64" s="33">
        <v>801</v>
      </c>
      <c r="S64" s="33">
        <v>964</v>
      </c>
      <c r="T64" s="33">
        <v>1223</v>
      </c>
      <c r="U64" s="33">
        <v>1290</v>
      </c>
      <c r="V64" s="93">
        <v>1112</v>
      </c>
      <c r="W64" s="93">
        <v>483</v>
      </c>
      <c r="X64" s="93">
        <v>390</v>
      </c>
      <c r="Y64" s="93">
        <v>485</v>
      </c>
      <c r="Z64" s="33">
        <v>448</v>
      </c>
      <c r="AA64" s="33">
        <v>303</v>
      </c>
    </row>
    <row r="65" spans="2:27" ht="17.25" customHeight="1" x14ac:dyDescent="0.25">
      <c r="B65" s="32" t="s">
        <v>19</v>
      </c>
      <c r="C65" s="33">
        <v>1510</v>
      </c>
      <c r="D65" s="33">
        <v>5428</v>
      </c>
      <c r="E65" s="33">
        <v>5795</v>
      </c>
      <c r="F65" s="33">
        <v>4367</v>
      </c>
      <c r="G65" s="33">
        <v>4536</v>
      </c>
      <c r="H65" s="33">
        <v>4482</v>
      </c>
      <c r="I65" s="33">
        <v>3628</v>
      </c>
      <c r="J65" s="33">
        <v>2711</v>
      </c>
      <c r="K65" s="33">
        <v>2851</v>
      </c>
      <c r="L65" s="33">
        <v>2799</v>
      </c>
      <c r="M65" s="33">
        <v>2833</v>
      </c>
      <c r="N65" s="33">
        <v>2807</v>
      </c>
      <c r="O65" s="33">
        <v>2869</v>
      </c>
      <c r="P65" s="33">
        <v>2994</v>
      </c>
      <c r="Q65" s="33">
        <v>3110</v>
      </c>
      <c r="R65" s="33">
        <v>2757</v>
      </c>
      <c r="S65" s="33">
        <v>1548</v>
      </c>
      <c r="T65" s="33">
        <v>990</v>
      </c>
      <c r="U65" s="33">
        <v>924</v>
      </c>
      <c r="V65" s="93">
        <v>859</v>
      </c>
      <c r="W65" s="93">
        <v>872</v>
      </c>
      <c r="X65" s="93">
        <v>910</v>
      </c>
      <c r="Y65" s="93">
        <v>956</v>
      </c>
      <c r="Z65" s="33">
        <v>966</v>
      </c>
      <c r="AA65" s="33">
        <v>1085</v>
      </c>
    </row>
    <row r="66" spans="2:27" ht="17.25" customHeight="1" x14ac:dyDescent="0.25">
      <c r="B66" s="26" t="s">
        <v>150</v>
      </c>
      <c r="C66" s="27"/>
      <c r="D66" s="27"/>
      <c r="E66" s="27"/>
      <c r="F66" s="27"/>
      <c r="G66" s="27"/>
      <c r="H66" s="27"/>
      <c r="I66" s="27"/>
      <c r="J66" s="27"/>
      <c r="K66" s="27"/>
      <c r="L66" s="27"/>
      <c r="M66" s="27"/>
      <c r="N66" s="27"/>
      <c r="O66" s="27"/>
      <c r="P66" s="27"/>
      <c r="Q66" s="27"/>
      <c r="R66" s="27"/>
      <c r="S66" s="27"/>
      <c r="T66" s="27"/>
      <c r="U66" s="27">
        <f t="shared" ref="U66:X66" si="1">+U67+U68</f>
        <v>909</v>
      </c>
      <c r="V66" s="27">
        <f t="shared" si="1"/>
        <v>2213</v>
      </c>
      <c r="W66" s="27">
        <f t="shared" si="1"/>
        <v>2622</v>
      </c>
      <c r="X66" s="27">
        <f t="shared" si="1"/>
        <v>2833</v>
      </c>
      <c r="Y66" s="27">
        <f>+Y67+Y68</f>
        <v>3296</v>
      </c>
      <c r="Z66" s="27">
        <v>4142</v>
      </c>
      <c r="AA66" s="27">
        <v>4092</v>
      </c>
    </row>
    <row r="67" spans="2:27" ht="17.25" customHeight="1" x14ac:dyDescent="0.25">
      <c r="B67" s="28" t="s">
        <v>17</v>
      </c>
      <c r="C67" s="29"/>
      <c r="D67" s="29"/>
      <c r="E67" s="29"/>
      <c r="F67" s="29"/>
      <c r="G67" s="29"/>
      <c r="H67" s="29"/>
      <c r="I67" s="29"/>
      <c r="J67" s="29"/>
      <c r="K67" s="29"/>
      <c r="L67" s="29"/>
      <c r="M67" s="29"/>
      <c r="N67" s="29"/>
      <c r="O67" s="29"/>
      <c r="P67" s="29"/>
      <c r="Q67" s="29"/>
      <c r="R67" s="29"/>
      <c r="S67" s="29"/>
      <c r="T67" s="29"/>
      <c r="U67" s="29">
        <v>879</v>
      </c>
      <c r="V67" s="29">
        <v>2167</v>
      </c>
      <c r="W67" s="29">
        <v>2554</v>
      </c>
      <c r="X67" s="29">
        <v>2710</v>
      </c>
      <c r="Y67" s="29">
        <v>3130</v>
      </c>
      <c r="Z67" s="29">
        <v>4052</v>
      </c>
      <c r="AA67" s="29">
        <v>3980</v>
      </c>
    </row>
    <row r="68" spans="2:27" ht="17.25" customHeight="1" x14ac:dyDescent="0.25">
      <c r="B68" s="28" t="s">
        <v>18</v>
      </c>
      <c r="C68" s="29"/>
      <c r="D68" s="29"/>
      <c r="E68" s="29"/>
      <c r="F68" s="29"/>
      <c r="G68" s="29"/>
      <c r="H68" s="29"/>
      <c r="I68" s="29"/>
      <c r="J68" s="29"/>
      <c r="K68" s="29"/>
      <c r="L68" s="29"/>
      <c r="M68" s="29"/>
      <c r="N68" s="29"/>
      <c r="O68" s="29"/>
      <c r="P68" s="29"/>
      <c r="Q68" s="29"/>
      <c r="R68" s="29"/>
      <c r="S68" s="29"/>
      <c r="T68" s="29"/>
      <c r="U68" s="29">
        <v>30</v>
      </c>
      <c r="V68" s="29">
        <v>46</v>
      </c>
      <c r="W68" s="29">
        <v>68</v>
      </c>
      <c r="X68" s="29">
        <v>123</v>
      </c>
      <c r="Y68" s="29">
        <v>166</v>
      </c>
      <c r="Z68" s="29">
        <v>90</v>
      </c>
      <c r="AA68" s="29">
        <v>112</v>
      </c>
    </row>
    <row r="69" spans="2:27" ht="17.25" customHeight="1" x14ac:dyDescent="0.25">
      <c r="B69" s="53" t="s">
        <v>151</v>
      </c>
      <c r="C69" s="31"/>
      <c r="D69" s="31"/>
      <c r="E69" s="31"/>
      <c r="F69" s="31"/>
      <c r="G69" s="31"/>
      <c r="H69" s="31"/>
      <c r="I69" s="31"/>
      <c r="J69" s="31"/>
      <c r="K69" s="31"/>
      <c r="L69" s="31"/>
      <c r="M69" s="31"/>
      <c r="N69" s="31"/>
      <c r="O69" s="31"/>
      <c r="P69" s="31"/>
      <c r="Q69" s="31"/>
      <c r="R69" s="31"/>
      <c r="S69" s="31"/>
      <c r="T69" s="31"/>
      <c r="U69" s="31"/>
      <c r="V69" s="92"/>
      <c r="W69" s="92"/>
      <c r="X69" s="92"/>
      <c r="Y69" s="92">
        <f>+Y70</f>
        <v>1700000</v>
      </c>
      <c r="Z69" s="31">
        <v>6172301</v>
      </c>
      <c r="AA69" s="31">
        <v>13035432</v>
      </c>
    </row>
    <row r="70" spans="2:27" ht="17.25" customHeight="1" thickBot="1" x14ac:dyDescent="0.3">
      <c r="B70" s="54" t="s">
        <v>16</v>
      </c>
      <c r="C70" s="33"/>
      <c r="D70" s="33"/>
      <c r="E70" s="33"/>
      <c r="F70" s="33"/>
      <c r="G70" s="33"/>
      <c r="H70" s="33"/>
      <c r="I70" s="33"/>
      <c r="J70" s="33"/>
      <c r="K70" s="33"/>
      <c r="L70" s="33"/>
      <c r="M70" s="33"/>
      <c r="N70" s="33"/>
      <c r="O70" s="33"/>
      <c r="P70" s="33"/>
      <c r="Q70" s="33"/>
      <c r="R70" s="33"/>
      <c r="S70" s="33"/>
      <c r="T70" s="33"/>
      <c r="U70" s="33"/>
      <c r="V70" s="93"/>
      <c r="W70" s="93"/>
      <c r="X70" s="93"/>
      <c r="Y70" s="93">
        <v>1700000</v>
      </c>
      <c r="Z70" s="33">
        <v>6172301</v>
      </c>
      <c r="AA70" s="33">
        <v>13035432</v>
      </c>
    </row>
    <row r="71" spans="2:27" ht="20.100000000000001" customHeight="1" thickBot="1" x14ac:dyDescent="0.3">
      <c r="B71" s="36" t="s">
        <v>15</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row>
    <row r="72" spans="2:27" ht="21" customHeight="1" x14ac:dyDescent="0.25">
      <c r="B72" s="32" t="s">
        <v>16</v>
      </c>
      <c r="C72" s="33">
        <f t="shared" ref="C72:AA72" si="2">C10+C14+C17+C21+C25+C28+C31+C34+C38+C41+C44+C46+C49+C53+C56+C59+C63+C8+C70</f>
        <v>11572704</v>
      </c>
      <c r="D72" s="33">
        <f t="shared" si="2"/>
        <v>13756549</v>
      </c>
      <c r="E72" s="33">
        <f t="shared" si="2"/>
        <v>15026725</v>
      </c>
      <c r="F72" s="33">
        <f t="shared" si="2"/>
        <v>16127377</v>
      </c>
      <c r="G72" s="33">
        <f t="shared" si="2"/>
        <v>15725296</v>
      </c>
      <c r="H72" s="33">
        <f t="shared" si="2"/>
        <v>14793416</v>
      </c>
      <c r="I72" s="33">
        <f t="shared" si="2"/>
        <v>15381085</v>
      </c>
      <c r="J72" s="33">
        <f t="shared" si="2"/>
        <v>15900049</v>
      </c>
      <c r="K72" s="33">
        <f t="shared" si="2"/>
        <v>14822068</v>
      </c>
      <c r="L72" s="33">
        <f t="shared" si="2"/>
        <v>15258948</v>
      </c>
      <c r="M72" s="33">
        <f t="shared" si="2"/>
        <v>16577115</v>
      </c>
      <c r="N72" s="33">
        <f t="shared" si="2"/>
        <v>18460949</v>
      </c>
      <c r="O72" s="33">
        <f t="shared" si="2"/>
        <v>20382679</v>
      </c>
      <c r="P72" s="33">
        <f t="shared" si="2"/>
        <v>23565174</v>
      </c>
      <c r="Q72" s="33">
        <f t="shared" si="2"/>
        <v>26304437</v>
      </c>
      <c r="R72" s="33">
        <f t="shared" si="2"/>
        <v>29876082</v>
      </c>
      <c r="S72" s="33">
        <f t="shared" si="2"/>
        <v>33846816</v>
      </c>
      <c r="T72" s="33">
        <f t="shared" si="2"/>
        <v>37892525</v>
      </c>
      <c r="U72" s="33">
        <f t="shared" si="2"/>
        <v>43012961</v>
      </c>
      <c r="V72" s="33">
        <f t="shared" si="2"/>
        <v>51159075</v>
      </c>
      <c r="W72" s="33">
        <f t="shared" si="2"/>
        <v>93222375</v>
      </c>
      <c r="X72" s="33">
        <f t="shared" si="2"/>
        <v>209700669</v>
      </c>
      <c r="Y72" s="33">
        <f t="shared" si="2"/>
        <v>318721594</v>
      </c>
      <c r="Z72" s="33">
        <f t="shared" si="2"/>
        <v>439409840</v>
      </c>
      <c r="AA72" s="33">
        <f t="shared" si="2"/>
        <v>560602923</v>
      </c>
    </row>
    <row r="73" spans="2:27" ht="21" customHeight="1" x14ac:dyDescent="0.25">
      <c r="B73" s="28" t="s">
        <v>17</v>
      </c>
      <c r="C73" s="29">
        <f t="shared" ref="C73:AA73" si="3">C11+C15+C18+C22+C26+C29+C32+C35+C39+C42+C47+C50+C54+C57+C60+C64+C67</f>
        <v>461438</v>
      </c>
      <c r="D73" s="29">
        <f t="shared" si="3"/>
        <v>578929</v>
      </c>
      <c r="E73" s="29">
        <f t="shared" si="3"/>
        <v>713218</v>
      </c>
      <c r="F73" s="29">
        <f t="shared" si="3"/>
        <v>829066</v>
      </c>
      <c r="G73" s="29">
        <f t="shared" si="3"/>
        <v>995159</v>
      </c>
      <c r="H73" s="29">
        <f t="shared" si="3"/>
        <v>1156338</v>
      </c>
      <c r="I73" s="29">
        <f t="shared" si="3"/>
        <v>1380787</v>
      </c>
      <c r="J73" s="29">
        <f t="shared" si="3"/>
        <v>1678749</v>
      </c>
      <c r="K73" s="29">
        <f t="shared" si="3"/>
        <v>1771917</v>
      </c>
      <c r="L73" s="29">
        <f t="shared" si="3"/>
        <v>1810734</v>
      </c>
      <c r="M73" s="29">
        <f t="shared" si="3"/>
        <v>2030412</v>
      </c>
      <c r="N73" s="29">
        <f t="shared" si="3"/>
        <v>2299915</v>
      </c>
      <c r="O73" s="29">
        <f t="shared" si="3"/>
        <v>2562952</v>
      </c>
      <c r="P73" s="29">
        <f t="shared" si="3"/>
        <v>2769872</v>
      </c>
      <c r="Q73" s="29">
        <f t="shared" si="3"/>
        <v>3136939</v>
      </c>
      <c r="R73" s="29">
        <f t="shared" si="3"/>
        <v>3559959</v>
      </c>
      <c r="S73" s="29">
        <f t="shared" si="3"/>
        <v>4036193</v>
      </c>
      <c r="T73" s="29">
        <f t="shared" si="3"/>
        <v>4567824</v>
      </c>
      <c r="U73" s="29">
        <f t="shared" si="3"/>
        <v>5031331</v>
      </c>
      <c r="V73" s="29">
        <f t="shared" si="3"/>
        <v>5586195</v>
      </c>
      <c r="W73" s="29">
        <f t="shared" si="3"/>
        <v>5583065</v>
      </c>
      <c r="X73" s="29">
        <f t="shared" si="3"/>
        <v>6806714</v>
      </c>
      <c r="Y73" s="29">
        <f t="shared" si="3"/>
        <v>8017351</v>
      </c>
      <c r="Z73" s="29">
        <f t="shared" si="3"/>
        <v>9102822</v>
      </c>
      <c r="AA73" s="29">
        <f t="shared" si="3"/>
        <v>10529051</v>
      </c>
    </row>
    <row r="74" spans="2:27" ht="21" customHeight="1" x14ac:dyDescent="0.25">
      <c r="B74" s="32" t="s">
        <v>18</v>
      </c>
      <c r="C74" s="33">
        <f t="shared" ref="C74:AA74" si="4">C12++C19+C23+C36+C61+C68</f>
        <v>0</v>
      </c>
      <c r="D74" s="33">
        <f t="shared" si="4"/>
        <v>0</v>
      </c>
      <c r="E74" s="33">
        <f t="shared" si="4"/>
        <v>0</v>
      </c>
      <c r="F74" s="33">
        <f t="shared" si="4"/>
        <v>0</v>
      </c>
      <c r="G74" s="33">
        <f t="shared" si="4"/>
        <v>0</v>
      </c>
      <c r="H74" s="33">
        <f t="shared" si="4"/>
        <v>36</v>
      </c>
      <c r="I74" s="33">
        <f t="shared" si="4"/>
        <v>54</v>
      </c>
      <c r="J74" s="33">
        <f t="shared" si="4"/>
        <v>91</v>
      </c>
      <c r="K74" s="33">
        <f t="shared" si="4"/>
        <v>135</v>
      </c>
      <c r="L74" s="33">
        <f t="shared" si="4"/>
        <v>185</v>
      </c>
      <c r="M74" s="33">
        <f t="shared" si="4"/>
        <v>160</v>
      </c>
      <c r="N74" s="33">
        <f t="shared" si="4"/>
        <v>259</v>
      </c>
      <c r="O74" s="33">
        <f t="shared" si="4"/>
        <v>202</v>
      </c>
      <c r="P74" s="33">
        <f t="shared" si="4"/>
        <v>220</v>
      </c>
      <c r="Q74" s="33">
        <f t="shared" si="4"/>
        <v>233</v>
      </c>
      <c r="R74" s="33">
        <f t="shared" si="4"/>
        <v>345</v>
      </c>
      <c r="S74" s="33">
        <f t="shared" si="4"/>
        <v>472</v>
      </c>
      <c r="T74" s="33">
        <f t="shared" si="4"/>
        <v>589</v>
      </c>
      <c r="U74" s="33">
        <f t="shared" si="4"/>
        <v>708</v>
      </c>
      <c r="V74" s="33">
        <f t="shared" si="4"/>
        <v>736</v>
      </c>
      <c r="W74" s="33">
        <f t="shared" si="4"/>
        <v>821</v>
      </c>
      <c r="X74" s="33">
        <f t="shared" si="4"/>
        <v>1074</v>
      </c>
      <c r="Y74" s="33">
        <f t="shared" si="4"/>
        <v>1164</v>
      </c>
      <c r="Z74" s="33">
        <f t="shared" si="4"/>
        <v>1202</v>
      </c>
      <c r="AA74" s="33">
        <f t="shared" si="4"/>
        <v>1386</v>
      </c>
    </row>
    <row r="75" spans="2:27" ht="21" customHeight="1" thickBot="1" x14ac:dyDescent="0.3">
      <c r="B75" s="28" t="s">
        <v>19</v>
      </c>
      <c r="C75" s="29">
        <f t="shared" ref="C75:AA75" si="5">C51+C65</f>
        <v>1510</v>
      </c>
      <c r="D75" s="29">
        <f t="shared" si="5"/>
        <v>5428</v>
      </c>
      <c r="E75" s="29">
        <f t="shared" si="5"/>
        <v>5795</v>
      </c>
      <c r="F75" s="29">
        <f t="shared" si="5"/>
        <v>4367</v>
      </c>
      <c r="G75" s="29">
        <f t="shared" si="5"/>
        <v>4536</v>
      </c>
      <c r="H75" s="29">
        <f t="shared" si="5"/>
        <v>4482</v>
      </c>
      <c r="I75" s="29">
        <f t="shared" si="5"/>
        <v>3628</v>
      </c>
      <c r="J75" s="29">
        <f t="shared" si="5"/>
        <v>2937</v>
      </c>
      <c r="K75" s="29">
        <f t="shared" si="5"/>
        <v>3158</v>
      </c>
      <c r="L75" s="29">
        <f t="shared" si="5"/>
        <v>2858</v>
      </c>
      <c r="M75" s="29">
        <f t="shared" si="5"/>
        <v>2896</v>
      </c>
      <c r="N75" s="29">
        <f t="shared" si="5"/>
        <v>3020</v>
      </c>
      <c r="O75" s="29">
        <f t="shared" si="5"/>
        <v>2922</v>
      </c>
      <c r="P75" s="29">
        <f t="shared" si="5"/>
        <v>3108</v>
      </c>
      <c r="Q75" s="29">
        <f t="shared" si="5"/>
        <v>3130</v>
      </c>
      <c r="R75" s="29">
        <f t="shared" si="5"/>
        <v>2793</v>
      </c>
      <c r="S75" s="29">
        <f t="shared" si="5"/>
        <v>1569</v>
      </c>
      <c r="T75" s="29">
        <f t="shared" si="5"/>
        <v>1004</v>
      </c>
      <c r="U75" s="29">
        <f t="shared" si="5"/>
        <v>927</v>
      </c>
      <c r="V75" s="29">
        <f t="shared" si="5"/>
        <v>870</v>
      </c>
      <c r="W75" s="29">
        <f t="shared" si="5"/>
        <v>878</v>
      </c>
      <c r="X75" s="29">
        <f t="shared" si="5"/>
        <v>912</v>
      </c>
      <c r="Y75" s="29">
        <f t="shared" si="5"/>
        <v>961</v>
      </c>
      <c r="Z75" s="29">
        <f t="shared" si="5"/>
        <v>968</v>
      </c>
      <c r="AA75" s="29">
        <f t="shared" si="5"/>
        <v>1085</v>
      </c>
    </row>
    <row r="76" spans="2:27" ht="20.399999999999999" customHeight="1" x14ac:dyDescent="0.25">
      <c r="B76" s="37" t="s">
        <v>73</v>
      </c>
      <c r="C76" s="38">
        <f>+C75+C74+C73+C72</f>
        <v>12035652</v>
      </c>
      <c r="D76" s="38">
        <f t="shared" ref="D76:S76" si="6">+D75+D74+D73+D72</f>
        <v>14340906</v>
      </c>
      <c r="E76" s="38">
        <f t="shared" si="6"/>
        <v>15745738</v>
      </c>
      <c r="F76" s="38">
        <f t="shared" si="6"/>
        <v>16960810</v>
      </c>
      <c r="G76" s="38">
        <f t="shared" si="6"/>
        <v>16724991</v>
      </c>
      <c r="H76" s="38">
        <f t="shared" si="6"/>
        <v>15954272</v>
      </c>
      <c r="I76" s="38">
        <f t="shared" si="6"/>
        <v>16765554</v>
      </c>
      <c r="J76" s="38">
        <f t="shared" si="6"/>
        <v>17581826</v>
      </c>
      <c r="K76" s="38">
        <f t="shared" si="6"/>
        <v>16597278</v>
      </c>
      <c r="L76" s="38">
        <f t="shared" si="6"/>
        <v>17072725</v>
      </c>
      <c r="M76" s="38">
        <f t="shared" si="6"/>
        <v>18610583</v>
      </c>
      <c r="N76" s="38">
        <f t="shared" si="6"/>
        <v>20764143</v>
      </c>
      <c r="O76" s="38">
        <f t="shared" si="6"/>
        <v>22948755</v>
      </c>
      <c r="P76" s="38">
        <f t="shared" si="6"/>
        <v>26338374</v>
      </c>
      <c r="Q76" s="38">
        <f t="shared" si="6"/>
        <v>29444739</v>
      </c>
      <c r="R76" s="38">
        <f t="shared" si="6"/>
        <v>33439179</v>
      </c>
      <c r="S76" s="38">
        <f t="shared" si="6"/>
        <v>37885050</v>
      </c>
      <c r="T76" s="38">
        <v>42461942</v>
      </c>
      <c r="U76" s="38">
        <v>48045018</v>
      </c>
      <c r="V76" s="38">
        <v>56744663</v>
      </c>
      <c r="W76" s="38">
        <v>98804517</v>
      </c>
      <c r="X76" s="38">
        <f>SUM(X72:X75)</f>
        <v>216509369</v>
      </c>
      <c r="Y76" s="38">
        <f>SUM(Y72:Y75)</f>
        <v>326741070</v>
      </c>
      <c r="Z76" s="38">
        <f>SUM(Z72:Z75)</f>
        <v>448514832</v>
      </c>
      <c r="AA76" s="38">
        <f>SUM(AA72:AA75)</f>
        <v>571134445</v>
      </c>
    </row>
    <row r="77" spans="2:27" ht="14.4" thickBot="1" x14ac:dyDescent="0.3">
      <c r="B77" s="39" t="s">
        <v>52</v>
      </c>
      <c r="C77" s="40">
        <v>-4.7575313560431209E-2</v>
      </c>
      <c r="D77" s="40">
        <v>0.19259917004548632</v>
      </c>
      <c r="E77" s="40">
        <v>9.9259484614782068E-2</v>
      </c>
      <c r="F77" s="40">
        <v>7.8039262834187273E-2</v>
      </c>
      <c r="G77" s="40">
        <v>-1.3661652042367245E-2</v>
      </c>
      <c r="H77" s="40">
        <v>-4.6143244437500952E-2</v>
      </c>
      <c r="I77" s="40">
        <v>5.1203287464462122E-2</v>
      </c>
      <c r="J77" s="40">
        <v>4.8831092251887975E-2</v>
      </c>
      <c r="K77" s="40">
        <v>-5.61040099450556E-2</v>
      </c>
      <c r="L77" s="40">
        <v>2.8156564379700377E-2</v>
      </c>
      <c r="M77" s="40">
        <v>9.0410536942081787E-2</v>
      </c>
      <c r="N77" s="40">
        <v>0.11707971087724478</v>
      </c>
      <c r="O77" s="40">
        <v>0.10697928528681366</v>
      </c>
      <c r="P77" s="40">
        <v>0.14890201816932014</v>
      </c>
      <c r="Q77" s="40">
        <v>0.1186255004693415</v>
      </c>
      <c r="R77" s="40">
        <f>+R76/Q76-1</f>
        <v>0.1356588693144809</v>
      </c>
      <c r="S77" s="40">
        <f>+S76/R76-1</f>
        <v>0.13295395200940785</v>
      </c>
      <c r="T77" s="40">
        <v>0.12080997649468594</v>
      </c>
      <c r="U77" s="40">
        <v>0.13148423593061298</v>
      </c>
      <c r="V77" s="40">
        <v>0.18107278053262466</v>
      </c>
      <c r="W77" s="40">
        <f>W76/V76-1</f>
        <v>0.74121250839043662</v>
      </c>
      <c r="X77" s="40">
        <f>X76/W76-1</f>
        <v>1.1912901917227123</v>
      </c>
      <c r="Y77" s="40">
        <f>Y76/X76-1</f>
        <v>0.5091313207790098</v>
      </c>
      <c r="Z77" s="40">
        <f>Z76/Y76-1</f>
        <v>0.37269193615605167</v>
      </c>
      <c r="AA77" s="40">
        <f>AA76/Z76-1</f>
        <v>0.27339031900733213</v>
      </c>
    </row>
    <row r="78" spans="2:27" s="42" customFormat="1" ht="21" customHeight="1" x14ac:dyDescent="0.25">
      <c r="B78" s="41" t="s">
        <v>67</v>
      </c>
      <c r="C78" s="31">
        <v>3872349</v>
      </c>
      <c r="D78" s="31">
        <v>3953393</v>
      </c>
      <c r="E78" s="31">
        <v>4022431</v>
      </c>
      <c r="F78" s="31">
        <v>4086405</v>
      </c>
      <c r="G78" s="31">
        <v>4151823.0000000005</v>
      </c>
      <c r="H78" s="31">
        <v>4215248</v>
      </c>
      <c r="I78" s="31">
        <v>4278656</v>
      </c>
      <c r="J78" s="31">
        <v>4340390</v>
      </c>
      <c r="K78" s="31">
        <v>4404090</v>
      </c>
      <c r="L78" s="31">
        <v>4469337</v>
      </c>
      <c r="M78" s="31">
        <v>4533894</v>
      </c>
      <c r="N78" s="31">
        <v>4594346.6093603168</v>
      </c>
      <c r="O78" s="31">
        <v>4654484.6519437172</v>
      </c>
      <c r="P78" s="31">
        <v>4713091.6396419499</v>
      </c>
      <c r="Q78" s="31">
        <v>4771777.9431079319</v>
      </c>
      <c r="R78" s="31">
        <v>4828520.2997157602</v>
      </c>
      <c r="S78" s="31">
        <v>4882722.9687616229</v>
      </c>
      <c r="T78" s="31">
        <v>4933518.8705587741</v>
      </c>
      <c r="U78" s="31">
        <v>4981349.0093712062</v>
      </c>
      <c r="V78" s="31">
        <v>5020970.0892126327</v>
      </c>
      <c r="W78" s="31">
        <v>5051379.2310498431</v>
      </c>
      <c r="X78" s="31">
        <v>5077666.8598168921</v>
      </c>
      <c r="Y78" s="31">
        <v>5104906.8366506081</v>
      </c>
      <c r="Z78" s="31">
        <v>5135911.6221289076</v>
      </c>
      <c r="AA78" s="31">
        <v>5164859.9393230751</v>
      </c>
    </row>
    <row r="79" spans="2:27" ht="18" customHeight="1" thickBot="1" x14ac:dyDescent="0.3">
      <c r="B79" s="43" t="s">
        <v>68</v>
      </c>
      <c r="C79" s="44">
        <v>3.081888538455599</v>
      </c>
      <c r="D79" s="131">
        <f t="shared" ref="D79" si="7">D76/D78</f>
        <v>3.6274931432316495</v>
      </c>
      <c r="E79" s="131">
        <f t="shared" ref="E79" si="8">E76/E78</f>
        <v>3.9144830576335554</v>
      </c>
      <c r="F79" s="131">
        <f t="shared" ref="F79" si="9">F76/F78</f>
        <v>4.1505455284045514</v>
      </c>
      <c r="G79" s="131">
        <f t="shared" ref="G79" si="10">G76/G78</f>
        <v>4.0283487518615315</v>
      </c>
      <c r="H79" s="131">
        <f t="shared" ref="H79" si="11">H76/H78</f>
        <v>3.7848952185019717</v>
      </c>
      <c r="I79" s="131">
        <f t="shared" ref="I79" si="12">I76/I78</f>
        <v>3.9184159698746521</v>
      </c>
      <c r="J79" s="131">
        <f t="shared" ref="J79" si="13">J76/J78</f>
        <v>4.0507479742603776</v>
      </c>
      <c r="K79" s="131">
        <f t="shared" ref="K79" si="14">K76/K78</f>
        <v>3.7686055462081836</v>
      </c>
      <c r="L79" s="131">
        <f t="shared" ref="L79" si="15">L76/L78</f>
        <v>3.8199681518757704</v>
      </c>
      <c r="M79" s="131">
        <f t="shared" ref="M79" si="16">M76/M78</f>
        <v>4.1047679985460626</v>
      </c>
      <c r="N79" s="131">
        <f t="shared" ref="N79" si="17">N76/N78</f>
        <v>4.519498584999238</v>
      </c>
      <c r="O79" s="131">
        <f t="shared" ref="O79" si="18">O76/O78</f>
        <v>4.9304609889338833</v>
      </c>
      <c r="P79" s="131">
        <f t="shared" ref="P79" si="19">P76/P78</f>
        <v>5.5883432816088652</v>
      </c>
      <c r="Q79" s="131">
        <f t="shared" ref="Q79" si="20">Q76/Q78</f>
        <v>6.1706012624766426</v>
      </c>
      <c r="R79" s="131">
        <f t="shared" ref="R79" si="21">R76/R78</f>
        <v>6.9253470886243269</v>
      </c>
      <c r="S79" s="131">
        <f t="shared" ref="S79" si="22">S76/S78</f>
        <v>7.7590005090148644</v>
      </c>
      <c r="T79" s="131">
        <f t="shared" ref="T79" si="23">T76/T78</f>
        <v>8.6068267121456721</v>
      </c>
      <c r="U79" s="131">
        <f t="shared" ref="U79" si="24">U76/U78</f>
        <v>9.6449812911351707</v>
      </c>
      <c r="V79" s="131">
        <f t="shared" ref="V79" si="25">V76/V78</f>
        <v>11.301533765738576</v>
      </c>
      <c r="W79" s="131">
        <f t="shared" ref="W79" si="26">W76/W78</f>
        <v>19.559908785439806</v>
      </c>
      <c r="X79" s="131">
        <f t="shared" ref="X79" si="27">X76/X78</f>
        <v>42.639537995962115</v>
      </c>
      <c r="Y79" s="131">
        <f t="shared" ref="Y79:Z79" si="28">Y76/Y78</f>
        <v>64.005295386424493</v>
      </c>
      <c r="Z79" s="131">
        <f t="shared" si="28"/>
        <v>87.329156924644337</v>
      </c>
      <c r="AA79" s="131">
        <f t="shared" ref="AA79" si="29">AA76/AA78</f>
        <v>110.58081955942738</v>
      </c>
    </row>
    <row r="82" spans="2:23" s="163" customFormat="1" ht="18" customHeight="1" x14ac:dyDescent="0.25">
      <c r="B82" s="281" t="s">
        <v>220</v>
      </c>
      <c r="C82" s="281"/>
      <c r="D82" s="281"/>
      <c r="E82" s="281"/>
      <c r="F82" s="281"/>
      <c r="G82" s="281"/>
      <c r="H82" s="281"/>
      <c r="I82" s="281"/>
      <c r="J82" s="281"/>
      <c r="K82" s="281"/>
      <c r="L82" s="281"/>
      <c r="M82" s="281"/>
      <c r="N82" s="281"/>
      <c r="O82" s="281"/>
      <c r="P82" s="281"/>
      <c r="Q82" s="281"/>
      <c r="R82" s="281"/>
      <c r="S82" s="281"/>
      <c r="T82" s="281"/>
      <c r="U82" s="281"/>
      <c r="V82" s="281"/>
      <c r="W82" s="281"/>
    </row>
    <row r="83" spans="2:23" s="163" customFormat="1" ht="18" customHeight="1" x14ac:dyDescent="0.25">
      <c r="B83" s="164" t="s">
        <v>72</v>
      </c>
      <c r="C83" s="164"/>
      <c r="D83" s="164"/>
      <c r="E83" s="164"/>
      <c r="F83" s="164"/>
      <c r="G83" s="164"/>
      <c r="H83" s="164"/>
      <c r="I83" s="164"/>
      <c r="J83" s="164"/>
      <c r="K83" s="164"/>
      <c r="L83" s="164"/>
      <c r="M83" s="164"/>
      <c r="N83" s="164"/>
      <c r="O83" s="165"/>
    </row>
    <row r="84" spans="2:23" s="163" customFormat="1" ht="18" customHeight="1" x14ac:dyDescent="0.25">
      <c r="B84" s="281" t="s">
        <v>71</v>
      </c>
      <c r="C84" s="281"/>
      <c r="D84" s="281"/>
      <c r="E84" s="281"/>
      <c r="F84" s="281"/>
      <c r="G84" s="281"/>
      <c r="H84" s="281"/>
      <c r="I84" s="281"/>
      <c r="J84" s="281"/>
      <c r="K84" s="281"/>
      <c r="L84" s="281"/>
      <c r="M84" s="281"/>
      <c r="N84" s="281"/>
      <c r="O84" s="165"/>
    </row>
    <row r="85" spans="2:23" s="163" customFormat="1" ht="18" customHeight="1" x14ac:dyDescent="0.25">
      <c r="B85" s="281" t="s">
        <v>168</v>
      </c>
      <c r="C85" s="281"/>
      <c r="D85" s="281"/>
      <c r="E85" s="281"/>
      <c r="F85" s="281"/>
      <c r="G85" s="281"/>
      <c r="H85" s="281"/>
      <c r="I85" s="281"/>
      <c r="J85" s="281"/>
      <c r="K85" s="281"/>
      <c r="L85" s="281"/>
      <c r="M85" s="281"/>
      <c r="N85" s="281"/>
      <c r="O85" s="281"/>
      <c r="P85" s="281"/>
      <c r="Q85" s="281"/>
      <c r="R85" s="281"/>
      <c r="S85" s="281"/>
      <c r="T85" s="281"/>
      <c r="U85" s="281"/>
      <c r="V85" s="281"/>
      <c r="W85" s="281"/>
    </row>
    <row r="86" spans="2:23" x14ac:dyDescent="0.25">
      <c r="B86" s="283" t="s">
        <v>270</v>
      </c>
      <c r="C86" s="283"/>
      <c r="D86" s="283"/>
      <c r="E86" s="283"/>
      <c r="F86" s="283"/>
      <c r="G86" s="283"/>
      <c r="H86" s="283"/>
      <c r="I86" s="283"/>
      <c r="J86" s="283"/>
      <c r="K86" s="283"/>
      <c r="L86" s="283"/>
      <c r="M86" s="283"/>
      <c r="N86" s="46"/>
      <c r="O86" s="45"/>
    </row>
    <row r="87" spans="2:23" ht="27" customHeight="1" x14ac:dyDescent="0.25">
      <c r="B87" s="282" t="s">
        <v>221</v>
      </c>
      <c r="C87" s="282"/>
      <c r="D87" s="282"/>
      <c r="E87" s="282"/>
      <c r="F87" s="282"/>
      <c r="G87" s="282"/>
      <c r="H87" s="282"/>
      <c r="I87" s="282"/>
      <c r="J87" s="282"/>
      <c r="K87" s="282"/>
      <c r="L87" s="282"/>
      <c r="M87" s="282"/>
      <c r="N87" s="282"/>
      <c r="O87" s="46"/>
    </row>
    <row r="88" spans="2:23" x14ac:dyDescent="0.25">
      <c r="B88" s="186" t="s">
        <v>183</v>
      </c>
      <c r="C88" s="187"/>
      <c r="D88" s="187"/>
      <c r="E88" s="187"/>
      <c r="F88" s="187"/>
      <c r="G88" s="187"/>
      <c r="H88" s="187"/>
      <c r="I88" s="187"/>
      <c r="J88" s="187"/>
      <c r="K88" s="187"/>
      <c r="L88" s="187"/>
      <c r="M88" s="187"/>
      <c r="N88" s="187"/>
      <c r="O88" s="187"/>
      <c r="P88" s="187"/>
      <c r="Q88" s="187"/>
      <c r="R88" s="187"/>
      <c r="S88" s="187"/>
      <c r="T88" s="187"/>
      <c r="U88" s="187"/>
      <c r="V88" s="187"/>
      <c r="W88" s="187"/>
    </row>
  </sheetData>
  <sheetProtection formatCells="0" formatColumns="0" formatRows="0"/>
  <mergeCells count="8">
    <mergeCell ref="B82:W82"/>
    <mergeCell ref="B87:N87"/>
    <mergeCell ref="B84:N84"/>
    <mergeCell ref="B86:M86"/>
    <mergeCell ref="B85:W85"/>
    <mergeCell ref="B4:AA4"/>
    <mergeCell ref="B3:AA3"/>
    <mergeCell ref="B2:AA2"/>
  </mergeCells>
  <hyperlinks>
    <hyperlink ref="B88" location="CONTENIDO!A1" display="CONTENIDO" xr:uid="{D90A9EC1-DF4E-47BA-BCE4-C8D92EFFEFB1}"/>
  </hyperlinks>
  <pageMargins left="0.7" right="0.7" top="0.75" bottom="0.75" header="0.3" footer="0.3"/>
  <pageSetup orientation="portrait" r:id="rId1"/>
  <headerFooter>
    <oddFooter>&amp;C&amp;1#&amp;"Calibri"&amp;10&amp;K000000Uso Interno</oddFooter>
  </headerFooter>
  <ignoredErrors>
    <ignoredError sqref="Z76 C74:X75 D73:X73 C77:X77 D76:X76 Y7:AA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A981-35A1-4EC5-BFFA-1D232EFED694}">
  <sheetPr codeName="Hoja5">
    <tabColor theme="4"/>
  </sheetPr>
  <dimension ref="A1:U39"/>
  <sheetViews>
    <sheetView showGridLines="0" zoomScale="60" zoomScaleNormal="60" workbookViewId="0"/>
  </sheetViews>
  <sheetFormatPr baseColWidth="10" defaultColWidth="0" defaultRowHeight="13.8" zeroHeight="1" x14ac:dyDescent="0.25"/>
  <cols>
    <col min="1" max="21" width="11.19921875" customWidth="1"/>
    <col min="22" max="16384" width="11.19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c r="B38" s="184" t="s">
        <v>183</v>
      </c>
    </row>
    <row r="39" spans="2:2" x14ac:dyDescent="0.25"/>
  </sheetData>
  <hyperlinks>
    <hyperlink ref="B38" location="CONTENIDO!A1" display="CONTENIDO" xr:uid="{E6348D15-F2ED-4AC8-B7CC-9D343824CEA0}"/>
  </hyperlinks>
  <pageMargins left="0.7" right="0.7" top="0.75" bottom="0.75" header="0.3" footer="0.3"/>
  <pageSetup orientation="portrait" r:id="rId1"/>
  <headerFooter>
    <oddFooter>&amp;C&amp;1#&amp;"Calibri"&amp;10&amp;K000000Uso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3538-2281-437F-8386-8A7A88BAED04}">
  <sheetPr>
    <tabColor theme="4"/>
  </sheetPr>
  <dimension ref="A1:U41"/>
  <sheetViews>
    <sheetView showGridLines="0" zoomScale="70" zoomScaleNormal="70" workbookViewId="0">
      <selection sqref="A1:A1048576"/>
    </sheetView>
  </sheetViews>
  <sheetFormatPr baseColWidth="10" defaultColWidth="0" defaultRowHeight="13.8" zeroHeight="1" x14ac:dyDescent="0.25"/>
  <cols>
    <col min="1" max="21" width="11.19921875" customWidth="1"/>
    <col min="22" max="16384" width="11.19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c r="B40" s="184" t="s">
        <v>183</v>
      </c>
    </row>
    <row r="41" spans="2:2" x14ac:dyDescent="0.25"/>
  </sheetData>
  <hyperlinks>
    <hyperlink ref="B40" location="CONTENIDO!A1" display="CONTENIDO" xr:uid="{FAB48E00-54B1-446E-AF0C-DFEBCA8F510A}"/>
  </hyperlinks>
  <pageMargins left="0.7" right="0.7" top="0.75" bottom="0.75" header="0.3" footer="0.3"/>
  <pageSetup orientation="portrait" r:id="rId1"/>
  <headerFooter>
    <oddFooter>&amp;C&amp;1#&amp;"Calibri"&amp;10&amp;K000000Uso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0347-E76C-4D3F-8D77-A570ACDD9FFB}">
  <sheetPr codeName="Hoja6">
    <tabColor theme="4"/>
  </sheetPr>
  <dimension ref="A1:T38"/>
  <sheetViews>
    <sheetView showGridLines="0" showRowColHeaders="0" zoomScale="70" zoomScaleNormal="70" workbookViewId="0">
      <selection activeCell="A2" sqref="A2"/>
    </sheetView>
  </sheetViews>
  <sheetFormatPr baseColWidth="10" defaultColWidth="0" defaultRowHeight="15" customHeight="1" zeroHeight="1" x14ac:dyDescent="0.25"/>
  <cols>
    <col min="1" max="20" width="11.19921875" customWidth="1"/>
    <col min="21" max="16384" width="11.19921875" hidden="1"/>
  </cols>
  <sheetData>
    <row r="1" ht="15" customHeight="1" x14ac:dyDescent="0.25"/>
    <row r="2" customFormat="1" ht="15" customHeight="1" x14ac:dyDescent="0.25"/>
    <row r="3" customFormat="1" ht="15" customHeight="1" x14ac:dyDescent="0.25"/>
    <row r="4" customFormat="1" ht="15" customHeight="1" x14ac:dyDescent="0.25"/>
    <row r="5" customFormat="1" ht="15" customHeight="1" x14ac:dyDescent="0.25"/>
    <row r="6" customFormat="1" ht="15" customHeight="1" x14ac:dyDescent="0.25"/>
    <row r="7" customFormat="1" ht="15" customHeight="1" x14ac:dyDescent="0.25"/>
    <row r="8" customFormat="1" ht="15" customHeight="1" x14ac:dyDescent="0.25"/>
    <row r="9" customFormat="1" ht="15" customHeight="1" x14ac:dyDescent="0.25"/>
    <row r="10" customFormat="1" ht="15" customHeight="1" x14ac:dyDescent="0.25"/>
    <row r="11" customFormat="1" ht="15" customHeight="1" x14ac:dyDescent="0.25"/>
    <row r="12" customFormat="1" ht="15" customHeight="1" x14ac:dyDescent="0.25"/>
    <row r="13" customFormat="1" ht="15" customHeight="1" x14ac:dyDescent="0.25"/>
    <row r="14" customFormat="1" ht="15" customHeight="1" x14ac:dyDescent="0.25"/>
    <row r="15" customFormat="1" ht="15" customHeight="1" x14ac:dyDescent="0.25"/>
    <row r="16" customFormat="1" ht="15" customHeight="1" x14ac:dyDescent="0.25"/>
    <row r="17" customFormat="1" ht="15" customHeight="1" x14ac:dyDescent="0.25"/>
    <row r="18" customFormat="1" ht="15" customHeight="1" x14ac:dyDescent="0.25"/>
    <row r="19" customFormat="1" ht="15" customHeight="1" x14ac:dyDescent="0.25"/>
    <row r="20" customFormat="1" ht="15" customHeight="1" x14ac:dyDescent="0.25"/>
    <row r="21" customFormat="1" ht="15" customHeight="1" x14ac:dyDescent="0.25"/>
    <row r="22" customFormat="1" ht="15" customHeight="1" x14ac:dyDescent="0.25"/>
    <row r="23" customFormat="1" ht="15" customHeight="1" x14ac:dyDescent="0.25"/>
    <row r="24" customFormat="1" ht="15" customHeight="1" x14ac:dyDescent="0.25"/>
    <row r="25" customFormat="1" ht="15" customHeight="1" x14ac:dyDescent="0.25"/>
    <row r="26" customFormat="1" ht="15" customHeight="1" x14ac:dyDescent="0.25"/>
    <row r="27" customFormat="1" ht="15" customHeight="1" x14ac:dyDescent="0.25"/>
    <row r="28" customFormat="1" ht="15" customHeight="1" x14ac:dyDescent="0.25"/>
    <row r="29" customFormat="1" ht="15" customHeight="1" x14ac:dyDescent="0.25"/>
    <row r="30" customFormat="1" ht="15" customHeight="1" x14ac:dyDescent="0.25"/>
    <row r="31" customFormat="1" ht="15" customHeight="1" x14ac:dyDescent="0.25"/>
    <row r="32" customFormat="1" ht="15" customHeight="1" x14ac:dyDescent="0.25"/>
    <row r="33" spans="2:2" ht="15" customHeight="1" x14ac:dyDescent="0.25"/>
    <row r="34" spans="2:2" ht="15" customHeight="1" x14ac:dyDescent="0.25"/>
    <row r="35" spans="2:2" ht="15" customHeight="1" x14ac:dyDescent="0.25"/>
    <row r="36" spans="2:2" ht="15" customHeight="1" x14ac:dyDescent="0.25"/>
    <row r="37" spans="2:2" ht="15" customHeight="1" x14ac:dyDescent="0.25">
      <c r="B37" s="184" t="s">
        <v>183</v>
      </c>
    </row>
    <row r="38" spans="2:2" ht="15" customHeight="1" x14ac:dyDescent="0.25"/>
  </sheetData>
  <hyperlinks>
    <hyperlink ref="B37" location="CONTENIDO!A1" display="CONTENIDO" xr:uid="{9BD54729-D785-4FBA-8F6F-CEBCE05FD5E0}"/>
  </hyperlinks>
  <pageMargins left="0.7" right="0.7" top="0.75" bottom="0.75" header="0.3" footer="0.3"/>
  <pageSetup orientation="portrait" r:id="rId1"/>
  <headerFooter>
    <oddFooter>&amp;C&amp;1#&amp;"Calibri"&amp;10&amp;K000000Uso Interno</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WVM92"/>
  <sheetViews>
    <sheetView showGridLines="0" showRowColHeaders="0" zoomScale="50" zoomScaleNormal="50" workbookViewId="0">
      <pane xSplit="2" ySplit="7" topLeftCell="K8" activePane="bottomRight" state="frozen"/>
      <selection pane="topRight" activeCell="C1" sqref="C1"/>
      <selection pane="bottomLeft" activeCell="A8" sqref="A8"/>
      <selection pane="bottomRight" activeCell="AB14" sqref="AB14"/>
    </sheetView>
  </sheetViews>
  <sheetFormatPr baseColWidth="10" defaultColWidth="0" defaultRowHeight="0" customHeight="1" zeroHeight="1" x14ac:dyDescent="0.25"/>
  <cols>
    <col min="1" max="1" width="11" style="19" customWidth="1"/>
    <col min="2" max="2" width="43.09765625" style="19" customWidth="1"/>
    <col min="3" max="3" width="13.19921875" style="19" customWidth="1"/>
    <col min="4" max="6" width="11.8984375" style="19" customWidth="1"/>
    <col min="7" max="7" width="12.59765625" style="19" customWidth="1"/>
    <col min="8" max="8" width="13" style="19" customWidth="1"/>
    <col min="9" max="9" width="12.8984375" style="19" customWidth="1"/>
    <col min="10" max="10" width="12.59765625" style="19" customWidth="1"/>
    <col min="11" max="11" width="12.5" style="19" customWidth="1"/>
    <col min="12" max="12" width="12.8984375" style="19" customWidth="1"/>
    <col min="13" max="13" width="13" style="19" customWidth="1"/>
    <col min="14" max="14" width="13.09765625" style="19" customWidth="1"/>
    <col min="15" max="15" width="13" style="19" customWidth="1"/>
    <col min="16" max="16" width="12.69921875" style="50" customWidth="1"/>
    <col min="17" max="17" width="14" style="19" customWidth="1"/>
    <col min="18" max="18" width="15.8984375" style="19" customWidth="1"/>
    <col min="19" max="20" width="15.69921875" style="19" customWidth="1"/>
    <col min="21" max="23" width="15.8984375" style="19" customWidth="1"/>
    <col min="24" max="24" width="13.3984375" style="19" bestFit="1" customWidth="1"/>
    <col min="25" max="25" width="13.3984375" style="19" customWidth="1"/>
    <col min="26" max="26" width="13.3984375" style="19" bestFit="1" customWidth="1"/>
    <col min="27" max="27" width="13.3984375" style="19" customWidth="1"/>
    <col min="28" max="28" width="11" style="19" customWidth="1"/>
    <col min="29" max="259" width="11" style="19" hidden="1"/>
    <col min="260" max="260" width="36.3984375" style="19" hidden="1"/>
    <col min="261" max="515" width="11" style="19" hidden="1"/>
    <col min="516" max="516" width="36.3984375" style="19" hidden="1"/>
    <col min="517" max="771" width="11" style="19" hidden="1"/>
    <col min="772" max="772" width="36.3984375" style="19" hidden="1"/>
    <col min="773" max="1027" width="11" style="19" hidden="1"/>
    <col min="1028" max="1028" width="36.3984375" style="19" hidden="1"/>
    <col min="1029" max="1283" width="11" style="19" hidden="1"/>
    <col min="1284" max="1284" width="36.3984375" style="19" hidden="1"/>
    <col min="1285" max="1539" width="11" style="19" hidden="1"/>
    <col min="1540" max="1540" width="36.3984375" style="19" hidden="1"/>
    <col min="1541" max="1795" width="11" style="19" hidden="1"/>
    <col min="1796" max="1796" width="36.3984375" style="19" hidden="1"/>
    <col min="1797" max="2051" width="11" style="19" hidden="1"/>
    <col min="2052" max="2052" width="36.3984375" style="19" hidden="1"/>
    <col min="2053" max="2307" width="11" style="19" hidden="1"/>
    <col min="2308" max="2308" width="36.3984375" style="19" hidden="1"/>
    <col min="2309" max="2563" width="11" style="19" hidden="1"/>
    <col min="2564" max="2564" width="36.3984375" style="19" hidden="1"/>
    <col min="2565" max="2819" width="11" style="19" hidden="1"/>
    <col min="2820" max="2820" width="36.3984375" style="19" hidden="1"/>
    <col min="2821" max="3075" width="11" style="19" hidden="1"/>
    <col min="3076" max="3076" width="36.3984375" style="19" hidden="1"/>
    <col min="3077" max="3331" width="11" style="19" hidden="1"/>
    <col min="3332" max="3332" width="36.3984375" style="19" hidden="1"/>
    <col min="3333" max="3587" width="11" style="19" hidden="1"/>
    <col min="3588" max="3588" width="36.3984375" style="19" hidden="1"/>
    <col min="3589" max="3843" width="11" style="19" hidden="1"/>
    <col min="3844" max="3844" width="36.3984375" style="19" hidden="1"/>
    <col min="3845" max="4099" width="11" style="19" hidden="1"/>
    <col min="4100" max="4100" width="36.3984375" style="19" hidden="1"/>
    <col min="4101" max="4355" width="11" style="19" hidden="1"/>
    <col min="4356" max="4356" width="36.3984375" style="19" hidden="1"/>
    <col min="4357" max="4611" width="11" style="19" hidden="1"/>
    <col min="4612" max="4612" width="36.3984375" style="19" hidden="1"/>
    <col min="4613" max="4867" width="11" style="19" hidden="1"/>
    <col min="4868" max="4868" width="36.3984375" style="19" hidden="1"/>
    <col min="4869" max="5123" width="11" style="19" hidden="1"/>
    <col min="5124" max="5124" width="36.3984375" style="19" hidden="1"/>
    <col min="5125" max="5379" width="11" style="19" hidden="1"/>
    <col min="5380" max="5380" width="36.3984375" style="19" hidden="1"/>
    <col min="5381" max="5635" width="11" style="19" hidden="1"/>
    <col min="5636" max="5636" width="36.3984375" style="19" hidden="1"/>
    <col min="5637" max="5891" width="11" style="19" hidden="1"/>
    <col min="5892" max="5892" width="36.3984375" style="19" hidden="1"/>
    <col min="5893" max="6147" width="11" style="19" hidden="1"/>
    <col min="6148" max="6148" width="36.3984375" style="19" hidden="1"/>
    <col min="6149" max="6403" width="11" style="19" hidden="1"/>
    <col min="6404" max="6404" width="36.3984375" style="19" hidden="1"/>
    <col min="6405" max="6659" width="11" style="19" hidden="1"/>
    <col min="6660" max="6660" width="36.3984375" style="19" hidden="1"/>
    <col min="6661" max="6915" width="11" style="19" hidden="1"/>
    <col min="6916" max="6916" width="36.3984375" style="19" hidden="1"/>
    <col min="6917" max="7171" width="11" style="19" hidden="1"/>
    <col min="7172" max="7172" width="36.3984375" style="19" hidden="1"/>
    <col min="7173" max="7427" width="11" style="19" hidden="1"/>
    <col min="7428" max="7428" width="36.3984375" style="19" hidden="1"/>
    <col min="7429" max="7683" width="11" style="19" hidden="1"/>
    <col min="7684" max="7684" width="36.3984375" style="19" hidden="1"/>
    <col min="7685" max="7939" width="11" style="19" hidden="1"/>
    <col min="7940" max="7940" width="36.3984375" style="19" hidden="1"/>
    <col min="7941" max="8195" width="11" style="19" hidden="1"/>
    <col min="8196" max="8196" width="36.3984375" style="19" hidden="1"/>
    <col min="8197" max="8451" width="11" style="19" hidden="1"/>
    <col min="8452" max="8452" width="36.3984375" style="19" hidden="1"/>
    <col min="8453" max="8707" width="11" style="19" hidden="1"/>
    <col min="8708" max="8708" width="36.3984375" style="19" hidden="1"/>
    <col min="8709" max="8963" width="11" style="19" hidden="1"/>
    <col min="8964" max="8964" width="36.3984375" style="19" hidden="1"/>
    <col min="8965" max="9219" width="11" style="19" hidden="1"/>
    <col min="9220" max="9220" width="36.3984375" style="19" hidden="1"/>
    <col min="9221" max="9475" width="11" style="19" hidden="1"/>
    <col min="9476" max="9476" width="36.3984375" style="19" hidden="1"/>
    <col min="9477" max="9731" width="11" style="19" hidden="1"/>
    <col min="9732" max="9732" width="36.3984375" style="19" hidden="1"/>
    <col min="9733" max="9987" width="11" style="19" hidden="1"/>
    <col min="9988" max="9988" width="36.3984375" style="19" hidden="1"/>
    <col min="9989" max="10243" width="11" style="19" hidden="1"/>
    <col min="10244" max="10244" width="36.3984375" style="19" hidden="1"/>
    <col min="10245" max="10499" width="11" style="19" hidden="1"/>
    <col min="10500" max="10500" width="36.3984375" style="19" hidden="1"/>
    <col min="10501" max="10755" width="11" style="19" hidden="1"/>
    <col min="10756" max="10756" width="36.3984375" style="19" hidden="1"/>
    <col min="10757" max="11011" width="11" style="19" hidden="1"/>
    <col min="11012" max="11012" width="36.3984375" style="19" hidden="1"/>
    <col min="11013" max="11267" width="11" style="19" hidden="1"/>
    <col min="11268" max="11268" width="36.3984375" style="19" hidden="1"/>
    <col min="11269" max="11523" width="11" style="19" hidden="1"/>
    <col min="11524" max="11524" width="36.3984375" style="19" hidden="1"/>
    <col min="11525" max="11779" width="11" style="19" hidden="1"/>
    <col min="11780" max="11780" width="36.3984375" style="19" hidden="1"/>
    <col min="11781" max="12035" width="11" style="19" hidden="1"/>
    <col min="12036" max="12036" width="36.3984375" style="19" hidden="1"/>
    <col min="12037" max="12291" width="11" style="19" hidden="1"/>
    <col min="12292" max="12292" width="36.3984375" style="19" hidden="1"/>
    <col min="12293" max="12547" width="11" style="19" hidden="1"/>
    <col min="12548" max="12548" width="36.3984375" style="19" hidden="1"/>
    <col min="12549" max="12803" width="11" style="19" hidden="1"/>
    <col min="12804" max="12804" width="36.3984375" style="19" hidden="1"/>
    <col min="12805" max="13059" width="11" style="19" hidden="1"/>
    <col min="13060" max="13060" width="36.3984375" style="19" hidden="1"/>
    <col min="13061" max="13315" width="11" style="19" hidden="1"/>
    <col min="13316" max="13316" width="36.3984375" style="19" hidden="1"/>
    <col min="13317" max="13571" width="11" style="19" hidden="1"/>
    <col min="13572" max="13572" width="36.3984375" style="19" hidden="1"/>
    <col min="13573" max="13827" width="11" style="19" hidden="1"/>
    <col min="13828" max="13828" width="36.3984375" style="19" hidden="1"/>
    <col min="13829" max="14083" width="11" style="19" hidden="1"/>
    <col min="14084" max="14084" width="36.3984375" style="19" hidden="1"/>
    <col min="14085" max="14339" width="11" style="19" hidden="1"/>
    <col min="14340" max="14340" width="36.3984375" style="19" hidden="1"/>
    <col min="14341" max="14595" width="11" style="19" hidden="1"/>
    <col min="14596" max="14596" width="36.3984375" style="19" hidden="1"/>
    <col min="14597" max="14851" width="11" style="19" hidden="1"/>
    <col min="14852" max="14852" width="36.3984375" style="19" hidden="1"/>
    <col min="14853" max="15107" width="11" style="19" hidden="1"/>
    <col min="15108" max="15108" width="36.3984375" style="19" hidden="1"/>
    <col min="15109" max="15363" width="11" style="19" hidden="1"/>
    <col min="15364" max="15364" width="36.3984375" style="19" hidden="1"/>
    <col min="15365" max="15619" width="11" style="19" hidden="1"/>
    <col min="15620" max="15620" width="36.3984375" style="19" hidden="1"/>
    <col min="15621" max="15875" width="11" style="19" hidden="1"/>
    <col min="15876" max="15876" width="36.3984375" style="19" hidden="1"/>
    <col min="15877" max="16131" width="11" style="19" hidden="1"/>
    <col min="16132" max="16133" width="36.3984375" style="19" hidden="1"/>
    <col min="16134" max="16384" width="11" style="19" hidden="1"/>
  </cols>
  <sheetData>
    <row r="1" spans="2:27" ht="17.399999999999999" x14ac:dyDescent="0.25">
      <c r="B1" s="280" t="s">
        <v>87</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row>
    <row r="2" spans="2:27" ht="19.5" customHeight="1" x14ac:dyDescent="0.25">
      <c r="B2" s="286" t="s">
        <v>181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row>
    <row r="3" spans="2:27" ht="19.5" customHeight="1" x14ac:dyDescent="0.25">
      <c r="B3" s="280" t="s">
        <v>259</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row>
    <row r="4" spans="2:27" ht="16.5" customHeight="1" x14ac:dyDescent="0.25">
      <c r="B4" s="287" t="s">
        <v>60</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row>
    <row r="5" spans="2:27" ht="15" customHeight="1" x14ac:dyDescent="0.25">
      <c r="B5" s="89"/>
      <c r="C5" s="89"/>
      <c r="D5" s="89"/>
      <c r="E5" s="89"/>
      <c r="F5" s="89"/>
      <c r="G5" s="89"/>
      <c r="H5" s="89"/>
      <c r="I5" s="89"/>
      <c r="J5" s="89"/>
      <c r="K5" s="89"/>
      <c r="L5" s="89"/>
      <c r="M5" s="89"/>
      <c r="N5" s="89"/>
      <c r="O5" s="49"/>
      <c r="Q5" s="48"/>
      <c r="R5" s="48"/>
      <c r="S5" s="48"/>
      <c r="T5" s="48"/>
      <c r="U5" s="48"/>
      <c r="V5" s="48"/>
      <c r="W5" s="48"/>
      <c r="X5" s="48"/>
      <c r="Y5" s="48"/>
      <c r="Z5" s="48"/>
      <c r="AA5" s="48"/>
    </row>
    <row r="6" spans="2:27" ht="13.8" x14ac:dyDescent="0.25">
      <c r="B6" s="285" t="s">
        <v>22</v>
      </c>
      <c r="C6" s="285">
        <v>2000</v>
      </c>
      <c r="D6" s="285">
        <v>2001</v>
      </c>
      <c r="E6" s="285">
        <v>2002</v>
      </c>
      <c r="F6" s="285">
        <v>2003</v>
      </c>
      <c r="G6" s="285">
        <v>2004</v>
      </c>
      <c r="H6" s="285">
        <v>2005</v>
      </c>
      <c r="I6" s="285">
        <v>2006</v>
      </c>
      <c r="J6" s="285">
        <v>2007</v>
      </c>
      <c r="K6" s="285">
        <v>2008</v>
      </c>
      <c r="L6" s="285">
        <v>2009</v>
      </c>
      <c r="M6" s="285">
        <v>2010</v>
      </c>
      <c r="N6" s="285">
        <v>2011</v>
      </c>
      <c r="O6" s="285">
        <v>2012</v>
      </c>
      <c r="P6" s="285">
        <v>2013</v>
      </c>
      <c r="Q6" s="285">
        <v>2014</v>
      </c>
      <c r="R6" s="285">
        <v>2015</v>
      </c>
      <c r="S6" s="285">
        <v>2016</v>
      </c>
      <c r="T6" s="285">
        <v>2017</v>
      </c>
      <c r="U6" s="285">
        <v>2018</v>
      </c>
      <c r="V6" s="285">
        <v>2019</v>
      </c>
      <c r="W6" s="285">
        <v>2020</v>
      </c>
      <c r="X6" s="284">
        <v>2021</v>
      </c>
      <c r="Y6" s="284">
        <v>2022</v>
      </c>
      <c r="Z6" s="285">
        <v>2023</v>
      </c>
      <c r="AA6" s="284">
        <v>2024</v>
      </c>
    </row>
    <row r="7" spans="2:27" ht="13.8" x14ac:dyDescent="0.25">
      <c r="B7" s="285"/>
      <c r="C7" s="285"/>
      <c r="D7" s="285"/>
      <c r="E7" s="285"/>
      <c r="F7" s="285"/>
      <c r="G7" s="285"/>
      <c r="H7" s="285"/>
      <c r="I7" s="285"/>
      <c r="J7" s="285"/>
      <c r="K7" s="285"/>
      <c r="L7" s="285"/>
      <c r="M7" s="285"/>
      <c r="N7" s="285"/>
      <c r="O7" s="285"/>
      <c r="P7" s="285"/>
      <c r="Q7" s="285"/>
      <c r="R7" s="285"/>
      <c r="S7" s="285"/>
      <c r="T7" s="285"/>
      <c r="U7" s="285"/>
      <c r="V7" s="285"/>
      <c r="W7" s="285"/>
      <c r="X7" s="284"/>
      <c r="Y7" s="284"/>
      <c r="Z7" s="285"/>
      <c r="AA7" s="284"/>
    </row>
    <row r="8" spans="2:27" ht="17.25" customHeight="1" x14ac:dyDescent="0.25">
      <c r="B8" s="27" t="s">
        <v>95</v>
      </c>
      <c r="C8" s="137"/>
      <c r="D8" s="137"/>
      <c r="E8" s="137"/>
      <c r="F8" s="137"/>
      <c r="G8" s="139"/>
      <c r="H8" s="137"/>
      <c r="I8" s="137"/>
      <c r="J8" s="137"/>
      <c r="K8" s="137"/>
      <c r="L8" s="137"/>
      <c r="M8" s="137"/>
      <c r="N8" s="137"/>
      <c r="O8" s="137"/>
      <c r="P8" s="137"/>
      <c r="Q8" s="137"/>
      <c r="R8" s="137">
        <v>0.76643071549999997</v>
      </c>
      <c r="S8" s="137">
        <v>4.1908110984200002</v>
      </c>
      <c r="T8" s="137">
        <v>10.691497428130004</v>
      </c>
      <c r="U8" s="137">
        <v>25.5632546978308</v>
      </c>
      <c r="V8" s="137">
        <v>80.553328145496394</v>
      </c>
      <c r="W8" s="137">
        <v>711.42954247280568</v>
      </c>
      <c r="X8" s="137">
        <f t="shared" ref="X8" si="0">X9</f>
        <v>2697.2252927876698</v>
      </c>
      <c r="Y8" s="137">
        <v>4335.1919402491385</v>
      </c>
      <c r="Z8" s="137">
        <v>5915.4908547892855</v>
      </c>
      <c r="AA8" s="137">
        <v>7548.9272891556648</v>
      </c>
    </row>
    <row r="9" spans="2:27" ht="17.25" customHeight="1" x14ac:dyDescent="0.25">
      <c r="B9" s="29" t="s">
        <v>16</v>
      </c>
      <c r="C9" s="138"/>
      <c r="D9" s="138"/>
      <c r="E9" s="138"/>
      <c r="F9" s="138"/>
      <c r="G9" s="141"/>
      <c r="H9" s="138"/>
      <c r="I9" s="138"/>
      <c r="J9" s="138"/>
      <c r="K9" s="138"/>
      <c r="L9" s="138"/>
      <c r="M9" s="138"/>
      <c r="N9" s="138"/>
      <c r="O9" s="138"/>
      <c r="P9" s="138"/>
      <c r="Q9" s="138"/>
      <c r="R9" s="138">
        <v>0.76643071549999997</v>
      </c>
      <c r="S9" s="138">
        <v>4.1908110984200002</v>
      </c>
      <c r="T9" s="138">
        <v>10.691497428130004</v>
      </c>
      <c r="U9" s="138">
        <v>25.5632546978308</v>
      </c>
      <c r="V9" s="138">
        <v>80.553328145496394</v>
      </c>
      <c r="W9" s="138">
        <v>711.42954247280568</v>
      </c>
      <c r="X9" s="138">
        <v>2697.2252927876698</v>
      </c>
      <c r="Y9" s="138">
        <v>4335.1919402491385</v>
      </c>
      <c r="Z9" s="138">
        <v>5915.4908547892855</v>
      </c>
      <c r="AA9" s="138">
        <v>7548.9272891556648</v>
      </c>
    </row>
    <row r="10" spans="2:27" ht="13.8" x14ac:dyDescent="0.25">
      <c r="B10" s="20" t="s">
        <v>23</v>
      </c>
      <c r="C10" s="133"/>
      <c r="D10" s="134">
        <v>223.53844029350066</v>
      </c>
      <c r="E10" s="134">
        <v>513.38800170810941</v>
      </c>
      <c r="F10" s="134">
        <v>928.7159692664635</v>
      </c>
      <c r="G10" s="134">
        <v>1325.5808785139484</v>
      </c>
      <c r="H10" s="134">
        <v>1796.4210458697794</v>
      </c>
      <c r="I10" s="134">
        <v>2461.7670243813982</v>
      </c>
      <c r="J10" s="134">
        <v>3285.269931941496</v>
      </c>
      <c r="K10" s="134">
        <v>4486.3502786434465</v>
      </c>
      <c r="L10" s="134">
        <v>5919.6364181056397</v>
      </c>
      <c r="M10" s="134">
        <v>7103.2984070338798</v>
      </c>
      <c r="N10" s="134">
        <v>8150.3930931162804</v>
      </c>
      <c r="O10" s="134">
        <v>9596.6654466630498</v>
      </c>
      <c r="P10" s="134">
        <v>11344.732137060986</v>
      </c>
      <c r="Q10" s="134">
        <v>12995.584604656498</v>
      </c>
      <c r="R10" s="134">
        <v>14594.411730207126</v>
      </c>
      <c r="S10" s="134">
        <v>16240.120677007026</v>
      </c>
      <c r="T10" s="134">
        <v>17484.250350385086</v>
      </c>
      <c r="U10" s="134">
        <v>17803.236823375522</v>
      </c>
      <c r="V10" s="134">
        <v>19123.876518068853</v>
      </c>
      <c r="W10" s="134">
        <v>19827.411992974321</v>
      </c>
      <c r="X10" s="134">
        <f t="shared" ref="X10" si="1">SUM(X11:X12)</f>
        <v>21722.999245072468</v>
      </c>
      <c r="Y10" s="134">
        <v>24176.172152876956</v>
      </c>
      <c r="Z10" s="134">
        <v>25172.749896954032</v>
      </c>
      <c r="AA10" s="134">
        <v>25623.108363333155</v>
      </c>
    </row>
    <row r="11" spans="2:27" ht="17.25" customHeight="1" x14ac:dyDescent="0.25">
      <c r="B11" s="23" t="s">
        <v>16</v>
      </c>
      <c r="C11" s="135"/>
      <c r="D11" s="136">
        <v>220.43749143822998</v>
      </c>
      <c r="E11" s="136">
        <v>500.56385322916003</v>
      </c>
      <c r="F11" s="136">
        <v>869.82638423140986</v>
      </c>
      <c r="G11" s="136">
        <v>1210.2093590368202</v>
      </c>
      <c r="H11" s="136">
        <v>1604.9192939115699</v>
      </c>
      <c r="I11" s="136">
        <v>2174.6140694801297</v>
      </c>
      <c r="J11" s="136">
        <v>2872.7663068246502</v>
      </c>
      <c r="K11" s="136">
        <v>3829.7653426056891</v>
      </c>
      <c r="L11" s="136">
        <v>5053.0326403171193</v>
      </c>
      <c r="M11" s="136">
        <v>6080.3039831922997</v>
      </c>
      <c r="N11" s="136">
        <v>6983.7022565504003</v>
      </c>
      <c r="O11" s="136">
        <v>8081.3244493598495</v>
      </c>
      <c r="P11" s="136">
        <v>9658.7405996809084</v>
      </c>
      <c r="Q11" s="136">
        <v>10859.837268134912</v>
      </c>
      <c r="R11" s="136">
        <v>12127.324642949216</v>
      </c>
      <c r="S11" s="136">
        <v>13277.8628054356</v>
      </c>
      <c r="T11" s="136">
        <v>13988.619616976781</v>
      </c>
      <c r="U11" s="136">
        <v>14003.199738416501</v>
      </c>
      <c r="V11" s="136">
        <v>15194.652369112971</v>
      </c>
      <c r="W11" s="136">
        <v>15994.28150681849</v>
      </c>
      <c r="X11" s="136">
        <v>17023.039877221192</v>
      </c>
      <c r="Y11" s="136">
        <v>18295.001292954104</v>
      </c>
      <c r="Z11" s="136">
        <v>19873.434424434865</v>
      </c>
      <c r="AA11" s="136">
        <v>20239.982254327449</v>
      </c>
    </row>
    <row r="12" spans="2:27" ht="17.25" customHeight="1" x14ac:dyDescent="0.25">
      <c r="B12" s="23" t="s">
        <v>17</v>
      </c>
      <c r="C12" s="135"/>
      <c r="D12" s="136">
        <v>3.1009488552706621</v>
      </c>
      <c r="E12" s="136">
        <v>12.824148478949345</v>
      </c>
      <c r="F12" s="136">
        <v>58.889585035053678</v>
      </c>
      <c r="G12" s="136">
        <v>115.37151947712812</v>
      </c>
      <c r="H12" s="136">
        <v>191.5017519582095</v>
      </c>
      <c r="I12" s="136">
        <v>287.15295490126863</v>
      </c>
      <c r="J12" s="136">
        <v>412.50362511684602</v>
      </c>
      <c r="K12" s="136">
        <v>656.58493603775776</v>
      </c>
      <c r="L12" s="136">
        <v>866.60377778852035</v>
      </c>
      <c r="M12" s="136">
        <v>1022.99442384158</v>
      </c>
      <c r="N12" s="136">
        <v>1166.6908365658799</v>
      </c>
      <c r="O12" s="136">
        <v>1515.3409973031999</v>
      </c>
      <c r="P12" s="136">
        <v>1685.9915373800768</v>
      </c>
      <c r="Q12" s="136">
        <v>2135.747336521586</v>
      </c>
      <c r="R12" s="136">
        <v>2467.0870872579117</v>
      </c>
      <c r="S12" s="136">
        <v>2962.2578715714262</v>
      </c>
      <c r="T12" s="136">
        <v>3495.6307334083044</v>
      </c>
      <c r="U12" s="136">
        <v>3800.0370849590249</v>
      </c>
      <c r="V12" s="136">
        <v>3929.224148955881</v>
      </c>
      <c r="W12" s="136">
        <v>3833.1304228784661</v>
      </c>
      <c r="X12" s="136">
        <v>4699.9593678512774</v>
      </c>
      <c r="Y12" s="136">
        <v>5881.1641252492673</v>
      </c>
      <c r="Z12" s="136">
        <v>5299.3145994219049</v>
      </c>
      <c r="AA12" s="136">
        <v>5383.1261090057087</v>
      </c>
    </row>
    <row r="13" spans="2:27" ht="17.25" customHeight="1" x14ac:dyDescent="0.25">
      <c r="B13" s="23" t="s">
        <v>18</v>
      </c>
      <c r="C13" s="135"/>
      <c r="D13" s="136"/>
      <c r="E13" s="136"/>
      <c r="F13" s="136"/>
      <c r="G13" s="136"/>
      <c r="H13" s="136"/>
      <c r="I13" s="136"/>
      <c r="J13" s="136"/>
      <c r="K13" s="136"/>
      <c r="L13" s="136"/>
      <c r="M13" s="136"/>
      <c r="N13" s="136"/>
      <c r="O13" s="136"/>
      <c r="P13" s="136"/>
      <c r="Q13" s="136"/>
      <c r="R13" s="136"/>
      <c r="S13" s="136"/>
      <c r="T13" s="136"/>
      <c r="U13" s="136"/>
      <c r="V13" s="136"/>
      <c r="W13" s="136">
        <v>0</v>
      </c>
      <c r="X13" s="136">
        <v>0</v>
      </c>
      <c r="Y13" s="136">
        <v>0</v>
      </c>
      <c r="Z13" s="136">
        <v>8.7309726000000002E-4</v>
      </c>
      <c r="AA13" s="136">
        <v>0</v>
      </c>
    </row>
    <row r="14" spans="2:27" ht="13.8" x14ac:dyDescent="0.25">
      <c r="B14" s="27" t="s">
        <v>24</v>
      </c>
      <c r="C14" s="137">
        <v>9319.5838156050595</v>
      </c>
      <c r="D14" s="137">
        <v>8365.8573774327106</v>
      </c>
      <c r="E14" s="137">
        <v>8516.9811805351346</v>
      </c>
      <c r="F14" s="137">
        <v>8412.4710689590938</v>
      </c>
      <c r="G14" s="137">
        <v>9383.4698198459537</v>
      </c>
      <c r="H14" s="137">
        <v>10015.051054584117</v>
      </c>
      <c r="I14" s="137">
        <v>11940.326052701055</v>
      </c>
      <c r="J14" s="137">
        <v>13541.747938618684</v>
      </c>
      <c r="K14" s="137">
        <v>13439.705816034386</v>
      </c>
      <c r="L14" s="137">
        <v>10148.930875272918</v>
      </c>
      <c r="M14" s="137">
        <v>9099.60847746945</v>
      </c>
      <c r="N14" s="137">
        <v>8487.6755292763646</v>
      </c>
      <c r="O14" s="137">
        <v>7823.1384611405492</v>
      </c>
      <c r="P14" s="137">
        <v>7145.4391581736136</v>
      </c>
      <c r="Q14" s="137">
        <v>7077.4959754606443</v>
      </c>
      <c r="R14" s="137">
        <v>6730.2175114685315</v>
      </c>
      <c r="S14" s="137">
        <v>6094.1285804523604</v>
      </c>
      <c r="T14" s="137">
        <v>4895.8766300693251</v>
      </c>
      <c r="U14" s="137">
        <v>3280.8543794932616</v>
      </c>
      <c r="V14" s="137">
        <v>2675.3246158647285</v>
      </c>
      <c r="W14" s="137">
        <v>1757.4902683831128</v>
      </c>
      <c r="X14" s="137">
        <f t="shared" ref="X14" si="2">SUM(X15:X16)</f>
        <v>1671.9240228148401</v>
      </c>
      <c r="Y14" s="137">
        <v>1607.5560231454706</v>
      </c>
      <c r="Z14" s="137">
        <v>1382.5282288723008</v>
      </c>
      <c r="AA14" s="137">
        <v>1079.351832309691</v>
      </c>
    </row>
    <row r="15" spans="2:27" ht="17.25" customHeight="1" x14ac:dyDescent="0.25">
      <c r="B15" s="29" t="s">
        <v>16</v>
      </c>
      <c r="C15" s="138">
        <v>7201.6260521114709</v>
      </c>
      <c r="D15" s="138">
        <v>6616.6043937660916</v>
      </c>
      <c r="E15" s="138">
        <v>6462.1946321678188</v>
      </c>
      <c r="F15" s="138">
        <v>6203.3795085443489</v>
      </c>
      <c r="G15" s="138">
        <v>6426.6596093145417</v>
      </c>
      <c r="H15" s="138">
        <v>6452.053253060566</v>
      </c>
      <c r="I15" s="138">
        <v>7308.2740229905985</v>
      </c>
      <c r="J15" s="138">
        <v>8156.4353384354381</v>
      </c>
      <c r="K15" s="138">
        <v>8165.9886745573785</v>
      </c>
      <c r="L15" s="138">
        <v>6083.3016172830858</v>
      </c>
      <c r="M15" s="138">
        <v>5445.1829883769879</v>
      </c>
      <c r="N15" s="138">
        <v>5255.4438148112704</v>
      </c>
      <c r="O15" s="138">
        <v>4622.4210914733785</v>
      </c>
      <c r="P15" s="138">
        <v>4263.5124849942995</v>
      </c>
      <c r="Q15" s="138">
        <v>4148.3560557098208</v>
      </c>
      <c r="R15" s="138">
        <v>4149.1374760311492</v>
      </c>
      <c r="S15" s="138">
        <v>3703.72946180502</v>
      </c>
      <c r="T15" s="138">
        <v>2906.6356026634598</v>
      </c>
      <c r="U15" s="138">
        <v>1832.1015289507698</v>
      </c>
      <c r="V15" s="138">
        <v>1486.6282974948801</v>
      </c>
      <c r="W15" s="138">
        <v>1033.2983689505202</v>
      </c>
      <c r="X15" s="138">
        <v>843.10937040856993</v>
      </c>
      <c r="Y15" s="138">
        <v>726.86836025488969</v>
      </c>
      <c r="Z15" s="138">
        <v>594.72899589861004</v>
      </c>
      <c r="AA15" s="138">
        <v>486.88873753485984</v>
      </c>
    </row>
    <row r="16" spans="2:27" ht="17.25" customHeight="1" x14ac:dyDescent="0.25">
      <c r="B16" s="29" t="s">
        <v>17</v>
      </c>
      <c r="C16" s="138">
        <v>2117.9577634935872</v>
      </c>
      <c r="D16" s="138">
        <v>1749.252983666619</v>
      </c>
      <c r="E16" s="138">
        <v>2054.7865483673158</v>
      </c>
      <c r="F16" s="138">
        <v>2209.0915604147449</v>
      </c>
      <c r="G16" s="138">
        <v>2956.8102105314119</v>
      </c>
      <c r="H16" s="138">
        <v>3562.9978015235502</v>
      </c>
      <c r="I16" s="138">
        <v>4632.0520297104549</v>
      </c>
      <c r="J16" s="138">
        <v>5385.3126001832443</v>
      </c>
      <c r="K16" s="138">
        <v>5273.7171414770064</v>
      </c>
      <c r="L16" s="138">
        <v>4065.6292579898331</v>
      </c>
      <c r="M16" s="138">
        <v>3654.4254890924603</v>
      </c>
      <c r="N16" s="138">
        <v>3232.2317144650947</v>
      </c>
      <c r="O16" s="138">
        <v>3200.7173696671698</v>
      </c>
      <c r="P16" s="138">
        <v>2881.9266731793141</v>
      </c>
      <c r="Q16" s="138">
        <v>2929.1399197508231</v>
      </c>
      <c r="R16" s="138">
        <v>2581.0800354373823</v>
      </c>
      <c r="S16" s="138">
        <v>2390.3991186473404</v>
      </c>
      <c r="T16" s="138">
        <v>1989.2410274058652</v>
      </c>
      <c r="U16" s="138">
        <v>1448.7528505424918</v>
      </c>
      <c r="V16" s="138">
        <v>1188.6963183698485</v>
      </c>
      <c r="W16" s="138">
        <v>724.19189943259266</v>
      </c>
      <c r="X16" s="138">
        <v>828.81465240627017</v>
      </c>
      <c r="Y16" s="138">
        <v>880.6876628905809</v>
      </c>
      <c r="Z16" s="138">
        <v>787.79923297369078</v>
      </c>
      <c r="AA16" s="138">
        <v>592.46309477483112</v>
      </c>
    </row>
    <row r="17" spans="2:27" ht="13.8" x14ac:dyDescent="0.25">
      <c r="B17" s="30" t="s">
        <v>142</v>
      </c>
      <c r="C17" s="57">
        <v>231.3473565331274</v>
      </c>
      <c r="D17" s="57">
        <v>2053.551405129715</v>
      </c>
      <c r="E17" s="57">
        <v>3364.7457316589025</v>
      </c>
      <c r="F17" s="57">
        <v>4363.2581254607849</v>
      </c>
      <c r="G17" s="57">
        <v>5952.1452654723125</v>
      </c>
      <c r="H17" s="57">
        <v>7822.2071980483906</v>
      </c>
      <c r="I17" s="57">
        <v>9436.6076590082557</v>
      </c>
      <c r="J17" s="57">
        <v>13683.668201677792</v>
      </c>
      <c r="K17" s="57">
        <v>19087.981710117969</v>
      </c>
      <c r="L17" s="57">
        <v>21790.877730052111</v>
      </c>
      <c r="M17" s="57">
        <v>25408.878904547157</v>
      </c>
      <c r="N17" s="57">
        <v>27494.511900604448</v>
      </c>
      <c r="O17" s="57">
        <v>30856.370665251168</v>
      </c>
      <c r="P17" s="57">
        <v>33798.294706745888</v>
      </c>
      <c r="Q17" s="57">
        <v>39347.352253594545</v>
      </c>
      <c r="R17" s="57">
        <v>42151.376375390195</v>
      </c>
      <c r="S17" s="57">
        <v>48712.572542233611</v>
      </c>
      <c r="T17" s="57">
        <v>51993.886092421206</v>
      </c>
      <c r="U17" s="57">
        <v>53235.22989511062</v>
      </c>
      <c r="V17" s="57">
        <v>58109.047551690848</v>
      </c>
      <c r="W17" s="57">
        <v>53600.619134373926</v>
      </c>
      <c r="X17" s="57">
        <f t="shared" ref="X17" si="3">SUM(X18:X20)</f>
        <v>62947.226103108595</v>
      </c>
      <c r="Y17" s="57">
        <v>67485.958214532773</v>
      </c>
      <c r="Z17" s="134">
        <v>70416.21523588174</v>
      </c>
      <c r="AA17" s="134">
        <v>77843.895852974747</v>
      </c>
    </row>
    <row r="18" spans="2:27" ht="17.25" customHeight="1" x14ac:dyDescent="0.25">
      <c r="B18" s="32" t="s">
        <v>16</v>
      </c>
      <c r="C18" s="58">
        <v>187.37294769893003</v>
      </c>
      <c r="D18" s="58">
        <v>1367.9983188026401</v>
      </c>
      <c r="E18" s="58">
        <v>2392.4854342134704</v>
      </c>
      <c r="F18" s="58">
        <v>3033.5619369261099</v>
      </c>
      <c r="G18" s="58">
        <v>4084.6749856718702</v>
      </c>
      <c r="H18" s="58">
        <v>5468.8935249296592</v>
      </c>
      <c r="I18" s="58">
        <v>6448.9372176751658</v>
      </c>
      <c r="J18" s="58">
        <v>9132.1450734415394</v>
      </c>
      <c r="K18" s="58">
        <v>12798.55246867749</v>
      </c>
      <c r="L18" s="58">
        <v>13915.480690936207</v>
      </c>
      <c r="M18" s="58">
        <v>16533.316799448407</v>
      </c>
      <c r="N18" s="58">
        <v>17863.342755620499</v>
      </c>
      <c r="O18" s="58">
        <v>20078.331169823301</v>
      </c>
      <c r="P18" s="58">
        <v>22556.808384176547</v>
      </c>
      <c r="Q18" s="58">
        <v>25096.631023014968</v>
      </c>
      <c r="R18" s="58">
        <v>27809.686878838227</v>
      </c>
      <c r="S18" s="58">
        <v>32299.549939438512</v>
      </c>
      <c r="T18" s="58">
        <v>33020.941843898843</v>
      </c>
      <c r="U18" s="58">
        <v>33405.160718739673</v>
      </c>
      <c r="V18" s="58">
        <v>36536.10908664867</v>
      </c>
      <c r="W18" s="58">
        <v>35222.692522893412</v>
      </c>
      <c r="X18" s="58">
        <v>39995.614102159285</v>
      </c>
      <c r="Y18" s="58">
        <v>38937.635939112071</v>
      </c>
      <c r="Z18" s="136">
        <v>44407.842390404454</v>
      </c>
      <c r="AA18" s="136">
        <v>48795.808058002585</v>
      </c>
    </row>
    <row r="19" spans="2:27" ht="17.25" customHeight="1" x14ac:dyDescent="0.25">
      <c r="B19" s="32" t="s">
        <v>17</v>
      </c>
      <c r="C19" s="58">
        <v>43.974408834197362</v>
      </c>
      <c r="D19" s="58">
        <v>685.55308632707465</v>
      </c>
      <c r="E19" s="58">
        <v>972.26029744543212</v>
      </c>
      <c r="F19" s="58">
        <v>1329.6961885346755</v>
      </c>
      <c r="G19" s="58">
        <v>1867.4702798004428</v>
      </c>
      <c r="H19" s="58">
        <v>2353.3136731187319</v>
      </c>
      <c r="I19" s="58">
        <v>2987.670441333089</v>
      </c>
      <c r="J19" s="58">
        <v>4551.5231282362538</v>
      </c>
      <c r="K19" s="58">
        <v>6289.4292414404781</v>
      </c>
      <c r="L19" s="58">
        <v>7872.9351214312946</v>
      </c>
      <c r="M19" s="58">
        <v>8873.6443242415298</v>
      </c>
      <c r="N19" s="58">
        <v>9628.1619861276595</v>
      </c>
      <c r="O19" s="58">
        <v>10776.974331367501</v>
      </c>
      <c r="P19" s="58">
        <v>11239.987109118299</v>
      </c>
      <c r="Q19" s="58">
        <v>14248.606305571186</v>
      </c>
      <c r="R19" s="58">
        <v>14335.663829636134</v>
      </c>
      <c r="S19" s="58">
        <v>16409.663857483254</v>
      </c>
      <c r="T19" s="58">
        <v>18969.083519257485</v>
      </c>
      <c r="U19" s="58">
        <v>19824.470268644116</v>
      </c>
      <c r="V19" s="58">
        <v>21569.952209810173</v>
      </c>
      <c r="W19" s="58">
        <v>18373.113822976051</v>
      </c>
      <c r="X19" s="58">
        <v>22940.060445615247</v>
      </c>
      <c r="Y19" s="58">
        <v>28538.844817380177</v>
      </c>
      <c r="Z19" s="237">
        <v>25999.35149996898</v>
      </c>
      <c r="AA19" s="237">
        <v>29039.434402700241</v>
      </c>
    </row>
    <row r="20" spans="2:27" ht="17.25" customHeight="1" x14ac:dyDescent="0.25">
      <c r="B20" s="32" t="s">
        <v>18</v>
      </c>
      <c r="C20" s="58"/>
      <c r="D20" s="58"/>
      <c r="E20" s="58"/>
      <c r="F20" s="58"/>
      <c r="G20" s="58"/>
      <c r="H20" s="58"/>
      <c r="I20" s="58"/>
      <c r="J20" s="58"/>
      <c r="K20" s="58"/>
      <c r="L20" s="58">
        <v>2.4619176846100141</v>
      </c>
      <c r="M20" s="58">
        <v>1.9177808572200001</v>
      </c>
      <c r="N20" s="58">
        <v>3.0071588562899998</v>
      </c>
      <c r="O20" s="58">
        <v>1.0651640603700001</v>
      </c>
      <c r="P20" s="58">
        <v>1.4992134510372004</v>
      </c>
      <c r="Q20" s="58">
        <v>2.1149250083927993</v>
      </c>
      <c r="R20" s="58">
        <v>6.0256669158348988</v>
      </c>
      <c r="S20" s="58">
        <v>3.358745311842001</v>
      </c>
      <c r="T20" s="58">
        <v>3.8607292648725013</v>
      </c>
      <c r="U20" s="58">
        <v>5.5989077268200003</v>
      </c>
      <c r="V20" s="58">
        <v>2.9862552320066995</v>
      </c>
      <c r="W20" s="58">
        <v>4.8127885044631995</v>
      </c>
      <c r="X20" s="58">
        <v>11.5515553340677</v>
      </c>
      <c r="Y20" s="58">
        <v>9.4774580405246986</v>
      </c>
      <c r="Z20" s="237">
        <v>9.0213455082939973</v>
      </c>
      <c r="AA20" s="237">
        <v>8.6533922719149068</v>
      </c>
    </row>
    <row r="21" spans="2:27" ht="13.8" x14ac:dyDescent="0.25">
      <c r="B21" s="27" t="s">
        <v>102</v>
      </c>
      <c r="C21" s="137"/>
      <c r="D21" s="137"/>
      <c r="E21" s="137"/>
      <c r="F21" s="137"/>
      <c r="G21" s="139"/>
      <c r="H21" s="137">
        <v>46.595699261268855</v>
      </c>
      <c r="I21" s="137">
        <v>342.05829420452994</v>
      </c>
      <c r="J21" s="137">
        <v>722.71616164731779</v>
      </c>
      <c r="K21" s="137">
        <v>949.52841654615645</v>
      </c>
      <c r="L21" s="137">
        <v>1508.3489191737076</v>
      </c>
      <c r="M21" s="137">
        <v>1946.4033669256999</v>
      </c>
      <c r="N21" s="137">
        <v>2791.5544069466105</v>
      </c>
      <c r="O21" s="137">
        <v>4830.1042190435301</v>
      </c>
      <c r="P21" s="137">
        <v>8611.7601963406087</v>
      </c>
      <c r="Q21" s="137">
        <v>13889.528650440996</v>
      </c>
      <c r="R21" s="137">
        <v>18301.90444273848</v>
      </c>
      <c r="S21" s="137">
        <v>25671.088044029253</v>
      </c>
      <c r="T21" s="137">
        <v>31086.01266156093</v>
      </c>
      <c r="U21" s="137">
        <v>32928.682665308501</v>
      </c>
      <c r="V21" s="137">
        <v>38111.627711741748</v>
      </c>
      <c r="W21" s="137">
        <v>39636.008163736806</v>
      </c>
      <c r="X21" s="140">
        <f t="shared" ref="X21" si="4">SUM(X22:X24)</f>
        <v>50706.88623677002</v>
      </c>
      <c r="Y21" s="140">
        <v>60472.071401343528</v>
      </c>
      <c r="Z21" s="137">
        <v>60209.218737556366</v>
      </c>
      <c r="AA21" s="137">
        <v>67871.771439003773</v>
      </c>
    </row>
    <row r="22" spans="2:27" ht="17.25" customHeight="1" x14ac:dyDescent="0.25">
      <c r="B22" s="29" t="s">
        <v>16</v>
      </c>
      <c r="C22" s="138"/>
      <c r="D22" s="138"/>
      <c r="E22" s="138"/>
      <c r="F22" s="138"/>
      <c r="G22" s="141"/>
      <c r="H22" s="138">
        <v>46.551482534020003</v>
      </c>
      <c r="I22" s="138">
        <v>342.05829420452994</v>
      </c>
      <c r="J22" s="138">
        <v>722.57985429347991</v>
      </c>
      <c r="K22" s="138">
        <v>948.77566053442013</v>
      </c>
      <c r="L22" s="138">
        <v>1504.9352103809301</v>
      </c>
      <c r="M22" s="138">
        <v>1932.3787083289199</v>
      </c>
      <c r="N22" s="138">
        <v>2654.8159304559904</v>
      </c>
      <c r="O22" s="138">
        <v>3897.9012033554</v>
      </c>
      <c r="P22" s="138">
        <v>6389.7209077306688</v>
      </c>
      <c r="Q22" s="138">
        <v>10427.308598350379</v>
      </c>
      <c r="R22" s="138">
        <v>14028.72008715129</v>
      </c>
      <c r="S22" s="138">
        <v>19432.981822386901</v>
      </c>
      <c r="T22" s="138">
        <v>22639.018280835226</v>
      </c>
      <c r="U22" s="138">
        <v>23805.629736964162</v>
      </c>
      <c r="V22" s="138">
        <v>27371.231131473516</v>
      </c>
      <c r="W22" s="138">
        <v>28564.026936188278</v>
      </c>
      <c r="X22" s="138">
        <v>35993.839964900304</v>
      </c>
      <c r="Y22" s="138">
        <v>41240.324798557427</v>
      </c>
      <c r="Z22" s="138">
        <v>41262.3336012734</v>
      </c>
      <c r="AA22" s="138">
        <v>47247.323481047912</v>
      </c>
    </row>
    <row r="23" spans="2:27" ht="17.25" customHeight="1" x14ac:dyDescent="0.25">
      <c r="B23" s="29" t="s">
        <v>17</v>
      </c>
      <c r="C23" s="138"/>
      <c r="D23" s="138"/>
      <c r="E23" s="138"/>
      <c r="F23" s="138"/>
      <c r="G23" s="141"/>
      <c r="H23" s="138">
        <v>4.421672724885161E-2</v>
      </c>
      <c r="I23" s="138">
        <v>0</v>
      </c>
      <c r="J23" s="138">
        <v>0.13630735383782791</v>
      </c>
      <c r="K23" s="138">
        <v>0.75275601173628937</v>
      </c>
      <c r="L23" s="138">
        <v>3.4137087927774852</v>
      </c>
      <c r="M23" s="138">
        <v>14.02465859678</v>
      </c>
      <c r="N23" s="138">
        <v>136.73847649062</v>
      </c>
      <c r="O23" s="138">
        <v>932.20301568812999</v>
      </c>
      <c r="P23" s="138">
        <v>2222.0392886099403</v>
      </c>
      <c r="Q23" s="138">
        <v>3462.2200520906163</v>
      </c>
      <c r="R23" s="138">
        <v>4273.184355587191</v>
      </c>
      <c r="S23" s="138">
        <v>6238.1057894683972</v>
      </c>
      <c r="T23" s="138">
        <v>8446.9943807257041</v>
      </c>
      <c r="U23" s="138">
        <v>9120.4955827398735</v>
      </c>
      <c r="V23" s="138">
        <v>10738.977484975445</v>
      </c>
      <c r="W23" s="138">
        <v>11071.152298178982</v>
      </c>
      <c r="X23" s="138">
        <v>14711.198946372662</v>
      </c>
      <c r="Y23" s="138">
        <v>19226.711386890362</v>
      </c>
      <c r="Z23" s="138">
        <v>18944.496187009463</v>
      </c>
      <c r="AA23" s="138">
        <v>20621.753011512974</v>
      </c>
    </row>
    <row r="24" spans="2:27" ht="13.8" x14ac:dyDescent="0.25">
      <c r="B24" s="29" t="s">
        <v>18</v>
      </c>
      <c r="C24" s="138"/>
      <c r="D24" s="138"/>
      <c r="E24" s="138"/>
      <c r="F24" s="138"/>
      <c r="G24" s="141"/>
      <c r="H24" s="138"/>
      <c r="I24" s="138"/>
      <c r="J24" s="138"/>
      <c r="K24" s="138"/>
      <c r="L24" s="138"/>
      <c r="M24" s="138"/>
      <c r="N24" s="138"/>
      <c r="O24" s="138"/>
      <c r="P24" s="138"/>
      <c r="Q24" s="138"/>
      <c r="R24" s="138"/>
      <c r="S24" s="138">
        <v>4.321739539E-4</v>
      </c>
      <c r="T24" s="138">
        <v>0</v>
      </c>
      <c r="U24" s="138">
        <v>2.5573456044722995</v>
      </c>
      <c r="V24" s="138">
        <v>1.4190952927909002</v>
      </c>
      <c r="W24" s="138">
        <v>0.82892936954390017</v>
      </c>
      <c r="X24" s="138">
        <v>1.8473254970491</v>
      </c>
      <c r="Y24" s="138">
        <v>5.035215895733999</v>
      </c>
      <c r="Z24" s="138">
        <v>2.3889492735097</v>
      </c>
      <c r="AA24" s="138">
        <v>2.6949464428763004</v>
      </c>
    </row>
    <row r="25" spans="2:27" ht="17.25" customHeight="1" x14ac:dyDescent="0.25">
      <c r="B25" s="34" t="s">
        <v>32</v>
      </c>
      <c r="C25" s="57"/>
      <c r="D25" s="57"/>
      <c r="E25" s="57">
        <v>80.824788841525574</v>
      </c>
      <c r="F25" s="57">
        <v>117.88819244216043</v>
      </c>
      <c r="G25" s="57">
        <v>143.1096514565335</v>
      </c>
      <c r="H25" s="57">
        <v>12.555864901394157</v>
      </c>
      <c r="I25" s="57">
        <v>0</v>
      </c>
      <c r="J25" s="57">
        <v>78.295062950027472</v>
      </c>
      <c r="K25" s="57">
        <v>454.85026160657821</v>
      </c>
      <c r="L25" s="57">
        <v>486.78924364281607</v>
      </c>
      <c r="M25" s="57">
        <v>571.07256473746929</v>
      </c>
      <c r="N25" s="57">
        <v>581.44345041796009</v>
      </c>
      <c r="O25" s="57">
        <v>602.82294378771007</v>
      </c>
      <c r="P25" s="57">
        <v>568.94956010211297</v>
      </c>
      <c r="Q25" s="57">
        <v>597.77845710779673</v>
      </c>
      <c r="R25" s="57">
        <v>622.99815072169361</v>
      </c>
      <c r="S25" s="57">
        <v>612.70276750503797</v>
      </c>
      <c r="T25" s="57">
        <v>1245.1166445307367</v>
      </c>
      <c r="U25" s="57">
        <v>2181.4952087423158</v>
      </c>
      <c r="V25" s="57">
        <v>2379.0096535395151</v>
      </c>
      <c r="W25" s="57">
        <v>2859.569177466954</v>
      </c>
      <c r="X25" s="57">
        <f t="shared" ref="X25" si="5">SUM(X26:X27)</f>
        <v>3304.226025768055</v>
      </c>
      <c r="Y25" s="57">
        <v>4621.2693458756512</v>
      </c>
      <c r="Z25" s="57">
        <v>4968.7506090039096</v>
      </c>
      <c r="AA25" s="57">
        <v>5542.8401177045207</v>
      </c>
    </row>
    <row r="26" spans="2:27" ht="17.25" customHeight="1" x14ac:dyDescent="0.25">
      <c r="B26" s="32" t="s">
        <v>16</v>
      </c>
      <c r="C26" s="58"/>
      <c r="D26" s="58"/>
      <c r="E26" s="58">
        <v>78.107078735489992</v>
      </c>
      <c r="F26" s="58">
        <v>111.97141316395999</v>
      </c>
      <c r="G26" s="58">
        <v>132.81404522582</v>
      </c>
      <c r="H26" s="58">
        <v>11.360577514079999</v>
      </c>
      <c r="I26" s="58"/>
      <c r="J26" s="58">
        <v>74.260608423179988</v>
      </c>
      <c r="K26" s="58">
        <v>426.32338073941008</v>
      </c>
      <c r="L26" s="58">
        <v>459.29236223916399</v>
      </c>
      <c r="M26" s="58">
        <v>545.75991456611098</v>
      </c>
      <c r="N26" s="58">
        <v>555.61232458199004</v>
      </c>
      <c r="O26" s="58">
        <v>574.55186768878002</v>
      </c>
      <c r="P26" s="58">
        <v>542.0690674940181</v>
      </c>
      <c r="Q26" s="58">
        <v>566.17754553097984</v>
      </c>
      <c r="R26" s="58">
        <v>586.63449781664519</v>
      </c>
      <c r="S26" s="58">
        <v>568.18770556632012</v>
      </c>
      <c r="T26" s="58">
        <v>1193.28469311975</v>
      </c>
      <c r="U26" s="58">
        <v>2125.65360429469</v>
      </c>
      <c r="V26" s="58">
        <v>2324.2100556093401</v>
      </c>
      <c r="W26" s="58">
        <v>2822.4516695536299</v>
      </c>
      <c r="X26" s="58">
        <v>3276.7041125750202</v>
      </c>
      <c r="Y26" s="58">
        <v>4590.1594352339198</v>
      </c>
      <c r="Z26" s="237">
        <v>4942.8754814480608</v>
      </c>
      <c r="AA26" s="237">
        <v>5519.1886549918236</v>
      </c>
    </row>
    <row r="27" spans="2:27" ht="13.8" x14ac:dyDescent="0.25">
      <c r="B27" s="32" t="s">
        <v>17</v>
      </c>
      <c r="C27" s="58"/>
      <c r="D27" s="58"/>
      <c r="E27" s="58">
        <v>2.7177101060355766</v>
      </c>
      <c r="F27" s="58">
        <v>5.916779278200436</v>
      </c>
      <c r="G27" s="58">
        <v>10.295606230713506</v>
      </c>
      <c r="H27" s="58">
        <v>1.1952873873141574</v>
      </c>
      <c r="I27" s="58"/>
      <c r="J27" s="58">
        <v>4.0344545268474867</v>
      </c>
      <c r="K27" s="58">
        <v>28.526880867168142</v>
      </c>
      <c r="L27" s="58">
        <v>27.496881403652068</v>
      </c>
      <c r="M27" s="58">
        <v>26.124128455450002</v>
      </c>
      <c r="N27" s="58">
        <v>25.831125835969999</v>
      </c>
      <c r="O27" s="58">
        <v>28.271076098929996</v>
      </c>
      <c r="P27" s="58">
        <v>26.880492608094904</v>
      </c>
      <c r="Q27" s="58">
        <v>31.600911576816895</v>
      </c>
      <c r="R27" s="58">
        <v>36.363652905048511</v>
      </c>
      <c r="S27" s="58">
        <v>44.515061938717807</v>
      </c>
      <c r="T27" s="58">
        <v>51.831951410986704</v>
      </c>
      <c r="U27" s="58">
        <v>55.841604447625606</v>
      </c>
      <c r="V27" s="58">
        <v>54.79959793017489</v>
      </c>
      <c r="W27" s="58">
        <v>37.117507913324197</v>
      </c>
      <c r="X27" s="58">
        <v>27.521913193034884</v>
      </c>
      <c r="Y27" s="58">
        <v>31.109910641731794</v>
      </c>
      <c r="Z27" s="237">
        <v>25.875127555848191</v>
      </c>
      <c r="AA27" s="237">
        <v>23.651462712697299</v>
      </c>
    </row>
    <row r="28" spans="2:27" ht="17.25" customHeight="1" x14ac:dyDescent="0.25">
      <c r="B28" s="27" t="s">
        <v>105</v>
      </c>
      <c r="C28" s="137"/>
      <c r="D28" s="137">
        <v>454.69242322432831</v>
      </c>
      <c r="E28" s="137">
        <v>712.47911991014792</v>
      </c>
      <c r="F28" s="137">
        <v>766.22770069471221</v>
      </c>
      <c r="G28" s="137">
        <v>964.42944617743149</v>
      </c>
      <c r="H28" s="137">
        <v>1173.340568971689</v>
      </c>
      <c r="I28" s="137">
        <v>1193.2699781110828</v>
      </c>
      <c r="J28" s="137">
        <v>1263.6508290087108</v>
      </c>
      <c r="K28" s="137">
        <v>1397.6554175656088</v>
      </c>
      <c r="L28" s="137">
        <v>676.17385547349284</v>
      </c>
      <c r="M28" s="137">
        <v>391.24417791481289</v>
      </c>
      <c r="N28" s="137">
        <v>431.52357087019999</v>
      </c>
      <c r="O28" s="137">
        <v>506.01691413745999</v>
      </c>
      <c r="P28" s="137">
        <v>554.89583842249715</v>
      </c>
      <c r="Q28" s="137">
        <v>621.44721952321231</v>
      </c>
      <c r="R28" s="137">
        <v>680.72534477376382</v>
      </c>
      <c r="S28" s="137">
        <v>758.9033906163894</v>
      </c>
      <c r="T28" s="137">
        <v>831.50049249016797</v>
      </c>
      <c r="U28" s="137">
        <v>917.859379554356</v>
      </c>
      <c r="V28" s="137">
        <v>2014.5053717025678</v>
      </c>
      <c r="W28" s="137">
        <v>2891.5608671503905</v>
      </c>
      <c r="X28" s="140">
        <f t="shared" ref="X28" si="6">SUM(X29:X30)</f>
        <v>3591.8363519652862</v>
      </c>
      <c r="Y28" s="140">
        <v>4253.0230064394254</v>
      </c>
      <c r="Z28" s="137">
        <v>4482.2605792929489</v>
      </c>
      <c r="AA28" s="137">
        <v>4528.2235463449997</v>
      </c>
    </row>
    <row r="29" spans="2:27" ht="17.25" customHeight="1" x14ac:dyDescent="0.25">
      <c r="B29" s="29" t="s">
        <v>16</v>
      </c>
      <c r="C29" s="138"/>
      <c r="D29" s="138">
        <v>452.94695398699605</v>
      </c>
      <c r="E29" s="138">
        <v>710.43497845135994</v>
      </c>
      <c r="F29" s="138">
        <v>755.33858934476018</v>
      </c>
      <c r="G29" s="138">
        <v>942.74641106524007</v>
      </c>
      <c r="H29" s="138">
        <v>1147.7689406319439</v>
      </c>
      <c r="I29" s="138">
        <v>1166.052677389049</v>
      </c>
      <c r="J29" s="138">
        <v>1235.2871953921499</v>
      </c>
      <c r="K29" s="138">
        <v>1368.4804116532709</v>
      </c>
      <c r="L29" s="138">
        <v>648.64657674313003</v>
      </c>
      <c r="M29" s="138">
        <v>365.94936914446004</v>
      </c>
      <c r="N29" s="138">
        <v>408.92391971269001</v>
      </c>
      <c r="O29" s="138">
        <v>479.75301358442999</v>
      </c>
      <c r="P29" s="138">
        <v>526.77033280140995</v>
      </c>
      <c r="Q29" s="138">
        <v>587.09227842738017</v>
      </c>
      <c r="R29" s="138">
        <v>642.46322728077018</v>
      </c>
      <c r="S29" s="138">
        <v>714.38806614588987</v>
      </c>
      <c r="T29" s="138">
        <v>783.06647936570982</v>
      </c>
      <c r="U29" s="138">
        <v>866.41941740590994</v>
      </c>
      <c r="V29" s="138">
        <v>1959.1102689809595</v>
      </c>
      <c r="W29" s="138">
        <v>2872.7767818892999</v>
      </c>
      <c r="X29" s="138">
        <v>3550.6121290390302</v>
      </c>
      <c r="Y29" s="138">
        <v>4184.2492781605097</v>
      </c>
      <c r="Z29" s="138">
        <v>4410.7611699623094</v>
      </c>
      <c r="AA29" s="138">
        <v>4456.0644487460204</v>
      </c>
    </row>
    <row r="30" spans="2:27" ht="13.8" x14ac:dyDescent="0.25">
      <c r="B30" s="29" t="s">
        <v>17</v>
      </c>
      <c r="C30" s="138"/>
      <c r="D30" s="138">
        <v>1.7454692373322416</v>
      </c>
      <c r="E30" s="138">
        <v>2.0441414587879878</v>
      </c>
      <c r="F30" s="138">
        <v>10.889111349952017</v>
      </c>
      <c r="G30" s="138">
        <v>21.683035112191416</v>
      </c>
      <c r="H30" s="138">
        <v>25.571628339745089</v>
      </c>
      <c r="I30" s="138">
        <v>27.217300722033677</v>
      </c>
      <c r="J30" s="138">
        <v>28.363633616561028</v>
      </c>
      <c r="K30" s="138">
        <v>29.175005912337753</v>
      </c>
      <c r="L30" s="138">
        <v>27.527278730362795</v>
      </c>
      <c r="M30" s="138">
        <v>25.294808770352848</v>
      </c>
      <c r="N30" s="138">
        <v>22.599651157509999</v>
      </c>
      <c r="O30" s="138">
        <v>26.263900553029998</v>
      </c>
      <c r="P30" s="138">
        <v>28.125505621087196</v>
      </c>
      <c r="Q30" s="138">
        <v>34.354941095832181</v>
      </c>
      <c r="R30" s="138">
        <v>38.262117492993703</v>
      </c>
      <c r="S30" s="138">
        <v>44.515324470499507</v>
      </c>
      <c r="T30" s="138">
        <v>48.43401312445809</v>
      </c>
      <c r="U30" s="138">
        <v>51.439962148445595</v>
      </c>
      <c r="V30" s="138">
        <v>55.395102721608509</v>
      </c>
      <c r="W30" s="138">
        <v>18.784085261090599</v>
      </c>
      <c r="X30" s="138">
        <v>41.224222926256196</v>
      </c>
      <c r="Y30" s="138">
        <v>68.773728278915797</v>
      </c>
      <c r="Z30" s="138">
        <v>71.499409330639594</v>
      </c>
      <c r="AA30" s="138">
        <v>72.159097598979898</v>
      </c>
    </row>
    <row r="31" spans="2:27" ht="17.25" customHeight="1" x14ac:dyDescent="0.25">
      <c r="B31" s="34" t="s">
        <v>106</v>
      </c>
      <c r="C31" s="57"/>
      <c r="D31" s="57">
        <v>0.11031082</v>
      </c>
      <c r="E31" s="57">
        <v>34.125955470400001</v>
      </c>
      <c r="F31" s="57">
        <v>94.046277467292271</v>
      </c>
      <c r="G31" s="57">
        <v>220.47811254318779</v>
      </c>
      <c r="H31" s="57">
        <v>329.69370273930127</v>
      </c>
      <c r="I31" s="57">
        <v>435.94568517479075</v>
      </c>
      <c r="J31" s="57">
        <v>734.89017412346175</v>
      </c>
      <c r="K31" s="57">
        <v>988.09685486946341</v>
      </c>
      <c r="L31" s="57">
        <v>953.26558348850847</v>
      </c>
      <c r="M31" s="57">
        <v>914.71068951472</v>
      </c>
      <c r="N31" s="57">
        <v>986.42665998811003</v>
      </c>
      <c r="O31" s="57">
        <v>836.65136870327001</v>
      </c>
      <c r="P31" s="57">
        <v>779.59822380918456</v>
      </c>
      <c r="Q31" s="57">
        <v>727.32456075009179</v>
      </c>
      <c r="R31" s="57">
        <v>618.74935269153264</v>
      </c>
      <c r="S31" s="57">
        <v>686.07500880642124</v>
      </c>
      <c r="T31" s="57">
        <v>724.78830022354862</v>
      </c>
      <c r="U31" s="57">
        <v>680.62361109276833</v>
      </c>
      <c r="V31" s="57">
        <v>583.729177591802</v>
      </c>
      <c r="W31" s="57">
        <v>594.94615486750661</v>
      </c>
      <c r="X31" s="57">
        <f t="shared" ref="X31" si="7">SUM(X32:X33)</f>
        <v>647.56023135662622</v>
      </c>
      <c r="Y31" s="57">
        <v>634.04252632367968</v>
      </c>
      <c r="Z31" s="238">
        <v>701.66330701496213</v>
      </c>
      <c r="AA31" s="238">
        <v>706.011626517335</v>
      </c>
    </row>
    <row r="32" spans="2:27" ht="17.25" customHeight="1" x14ac:dyDescent="0.25">
      <c r="B32" s="32" t="s">
        <v>16</v>
      </c>
      <c r="C32" s="58"/>
      <c r="D32" s="58">
        <v>0.11031082</v>
      </c>
      <c r="E32" s="58">
        <v>34.125955470400001</v>
      </c>
      <c r="F32" s="58">
        <v>94.045884038450012</v>
      </c>
      <c r="G32" s="58">
        <v>214.64495130498997</v>
      </c>
      <c r="H32" s="58">
        <v>322.35297683627005</v>
      </c>
      <c r="I32" s="58">
        <v>430.16001853951997</v>
      </c>
      <c r="J32" s="58">
        <v>718.05827941365987</v>
      </c>
      <c r="K32" s="58">
        <v>956.06797066505999</v>
      </c>
      <c r="L32" s="58">
        <v>833.40564275226006</v>
      </c>
      <c r="M32" s="58">
        <v>699.09734683200998</v>
      </c>
      <c r="N32" s="58">
        <v>778.02352677023998</v>
      </c>
      <c r="O32" s="58">
        <v>725.21939944343001</v>
      </c>
      <c r="P32" s="58">
        <v>717.73453551106979</v>
      </c>
      <c r="Q32" s="58">
        <v>683.60246016369001</v>
      </c>
      <c r="R32" s="58">
        <v>577.66368279209985</v>
      </c>
      <c r="S32" s="58">
        <v>626.66784086990003</v>
      </c>
      <c r="T32" s="58">
        <v>655.41820697182993</v>
      </c>
      <c r="U32" s="58">
        <v>626.62066456848027</v>
      </c>
      <c r="V32" s="58">
        <v>537.55092908909012</v>
      </c>
      <c r="W32" s="58">
        <v>556.81023362030965</v>
      </c>
      <c r="X32" s="58">
        <v>591.32870139579029</v>
      </c>
      <c r="Y32" s="58">
        <v>550.96697914419997</v>
      </c>
      <c r="Z32" s="237">
        <v>585.34421210745995</v>
      </c>
      <c r="AA32" s="237">
        <v>566.05515518800973</v>
      </c>
    </row>
    <row r="33" spans="2:27" ht="13.8" x14ac:dyDescent="0.25">
      <c r="B33" s="32" t="s">
        <v>17</v>
      </c>
      <c r="C33" s="58"/>
      <c r="D33" s="58">
        <v>0</v>
      </c>
      <c r="E33" s="58">
        <v>0</v>
      </c>
      <c r="F33" s="58">
        <v>3.9342884225806454E-4</v>
      </c>
      <c r="G33" s="58">
        <v>5.8331612381978255</v>
      </c>
      <c r="H33" s="58">
        <v>7.3407259030312026</v>
      </c>
      <c r="I33" s="58">
        <v>5.7856666352708119</v>
      </c>
      <c r="J33" s="58">
        <v>16.83189470980183</v>
      </c>
      <c r="K33" s="58">
        <v>32.028884204403397</v>
      </c>
      <c r="L33" s="58">
        <v>119.8599407362484</v>
      </c>
      <c r="M33" s="58">
        <v>215.61334268271</v>
      </c>
      <c r="N33" s="58">
        <v>208.40313321786999</v>
      </c>
      <c r="O33" s="58">
        <v>111.43196925984</v>
      </c>
      <c r="P33" s="58">
        <v>61.863688298114802</v>
      </c>
      <c r="Q33" s="58">
        <v>43.722100586401815</v>
      </c>
      <c r="R33" s="58">
        <v>41.085669899432794</v>
      </c>
      <c r="S33" s="58">
        <v>59.40716793652129</v>
      </c>
      <c r="T33" s="58">
        <v>69.3700932517186</v>
      </c>
      <c r="U33" s="58">
        <v>54.002946524288404</v>
      </c>
      <c r="V33" s="58">
        <v>46.178248502711902</v>
      </c>
      <c r="W33" s="58">
        <v>38.135921247196897</v>
      </c>
      <c r="X33" s="58">
        <v>56.231529960835886</v>
      </c>
      <c r="Y33" s="58">
        <v>83.075547179479727</v>
      </c>
      <c r="Z33" s="237">
        <v>116.31909490750222</v>
      </c>
      <c r="AA33" s="237">
        <v>139.95647132932515</v>
      </c>
    </row>
    <row r="34" spans="2:27" ht="17.25" customHeight="1" x14ac:dyDescent="0.25">
      <c r="B34" s="27" t="s">
        <v>25</v>
      </c>
      <c r="C34" s="137">
        <v>5778.8169782076675</v>
      </c>
      <c r="D34" s="137">
        <v>6978.0116861704037</v>
      </c>
      <c r="E34" s="137">
        <v>8438.702848672925</v>
      </c>
      <c r="F34" s="137">
        <v>11935.447581633993</v>
      </c>
      <c r="G34" s="137">
        <v>15281.510134110544</v>
      </c>
      <c r="H34" s="137">
        <v>15478.364841488767</v>
      </c>
      <c r="I34" s="137">
        <v>21324.44888500468</v>
      </c>
      <c r="J34" s="137">
        <v>33688.25709165154</v>
      </c>
      <c r="K34" s="137">
        <v>45444.603707188049</v>
      </c>
      <c r="L34" s="137">
        <v>31733.586093881451</v>
      </c>
      <c r="M34" s="137">
        <v>33365.5030811088</v>
      </c>
      <c r="N34" s="137">
        <v>41177.859855759059</v>
      </c>
      <c r="O34" s="137">
        <v>43478.913513422667</v>
      </c>
      <c r="P34" s="137">
        <v>44102.38674307194</v>
      </c>
      <c r="Q34" s="137">
        <v>47250.649465797607</v>
      </c>
      <c r="R34" s="137">
        <v>44719.225696894209</v>
      </c>
      <c r="S34" s="137">
        <v>47155.836241106779</v>
      </c>
      <c r="T34" s="137">
        <v>52115.605260037351</v>
      </c>
      <c r="U34" s="137">
        <v>49095.750889231218</v>
      </c>
      <c r="V34" s="137">
        <v>39680.528861119536</v>
      </c>
      <c r="W34" s="137">
        <v>34824.777522075958</v>
      </c>
      <c r="X34" s="137">
        <f t="shared" ref="X34" si="8">SUM(X35:X37)</f>
        <v>35420.529925693743</v>
      </c>
      <c r="Y34" s="137">
        <v>33925.778959862771</v>
      </c>
      <c r="Z34" s="137">
        <v>34828.487272002843</v>
      </c>
      <c r="AA34" s="137">
        <v>34817.35411980014</v>
      </c>
    </row>
    <row r="35" spans="2:27" ht="17.25" customHeight="1" x14ac:dyDescent="0.25">
      <c r="B35" s="29" t="s">
        <v>16</v>
      </c>
      <c r="C35" s="138">
        <v>3622.6317898551902</v>
      </c>
      <c r="D35" s="138">
        <v>4185.3041111569391</v>
      </c>
      <c r="E35" s="138">
        <v>5111.2755774855386</v>
      </c>
      <c r="F35" s="138">
        <v>7560.4413292878999</v>
      </c>
      <c r="G35" s="138">
        <v>9575.0962258217296</v>
      </c>
      <c r="H35" s="138">
        <v>9695.0635425274104</v>
      </c>
      <c r="I35" s="138">
        <v>15855.410294765461</v>
      </c>
      <c r="J35" s="138">
        <v>27803.52949915385</v>
      </c>
      <c r="K35" s="138">
        <v>37344.055870367476</v>
      </c>
      <c r="L35" s="138">
        <v>22348.104202899958</v>
      </c>
      <c r="M35" s="138">
        <v>22475.178221003509</v>
      </c>
      <c r="N35" s="138">
        <v>29729.006040298998</v>
      </c>
      <c r="O35" s="138">
        <v>30600.9995686439</v>
      </c>
      <c r="P35" s="138">
        <v>30674.00636243193</v>
      </c>
      <c r="Q35" s="138">
        <v>30572.741719006517</v>
      </c>
      <c r="R35" s="138">
        <v>29922.266379650871</v>
      </c>
      <c r="S35" s="138">
        <v>31492.375676279065</v>
      </c>
      <c r="T35" s="138">
        <v>32884.493208280815</v>
      </c>
      <c r="U35" s="138">
        <v>33341.861839995538</v>
      </c>
      <c r="V35" s="138">
        <v>28721.747628223686</v>
      </c>
      <c r="W35" s="138">
        <v>26622.061383163124</v>
      </c>
      <c r="X35" s="138">
        <v>26674.47033872164</v>
      </c>
      <c r="Y35" s="138">
        <v>24787.484961597889</v>
      </c>
      <c r="Z35" s="138">
        <v>26872.855671253084</v>
      </c>
      <c r="AA35" s="138">
        <v>25753.665404205807</v>
      </c>
    </row>
    <row r="36" spans="2:27" ht="17.25" customHeight="1" x14ac:dyDescent="0.25">
      <c r="B36" s="29" t="s">
        <v>17</v>
      </c>
      <c r="C36" s="138">
        <v>2156.1851883524769</v>
      </c>
      <c r="D36" s="138">
        <v>2792.7075750134645</v>
      </c>
      <c r="E36" s="138">
        <v>3327.4272711873869</v>
      </c>
      <c r="F36" s="138">
        <v>4375.0062523460929</v>
      </c>
      <c r="G36" s="138">
        <v>5706.4139082888132</v>
      </c>
      <c r="H36" s="138">
        <v>5779.724869743045</v>
      </c>
      <c r="I36" s="138">
        <v>5463.0584145963994</v>
      </c>
      <c r="J36" s="138">
        <v>5875.2791428296596</v>
      </c>
      <c r="K36" s="138">
        <v>7866.2236489258457</v>
      </c>
      <c r="L36" s="138">
        <v>9278.1712429641011</v>
      </c>
      <c r="M36" s="138">
        <v>10875.7451543529</v>
      </c>
      <c r="N36" s="138">
        <v>11424.709448290099</v>
      </c>
      <c r="O36" s="138">
        <v>12858.067900167302</v>
      </c>
      <c r="P36" s="138">
        <v>13409.597749666309</v>
      </c>
      <c r="Q36" s="138">
        <v>16664.609026395927</v>
      </c>
      <c r="R36" s="138">
        <v>14767.417929263927</v>
      </c>
      <c r="S36" s="138">
        <v>15653.398193465051</v>
      </c>
      <c r="T36" s="138">
        <v>19205.905234503942</v>
      </c>
      <c r="U36" s="138">
        <v>15737.740599611438</v>
      </c>
      <c r="V36" s="138">
        <v>10951.7107983066</v>
      </c>
      <c r="W36" s="138">
        <v>8196.6429222385541</v>
      </c>
      <c r="X36" s="138">
        <v>8741.999559312475</v>
      </c>
      <c r="Y36" s="138">
        <v>9129.6162665213342</v>
      </c>
      <c r="Z36" s="138">
        <v>7949.0965213369564</v>
      </c>
      <c r="AA36" s="138">
        <v>9054.0808163779784</v>
      </c>
    </row>
    <row r="37" spans="2:27" ht="13.8" x14ac:dyDescent="0.25">
      <c r="B37" s="29" t="s">
        <v>18</v>
      </c>
      <c r="C37" s="138"/>
      <c r="D37" s="138"/>
      <c r="E37" s="138"/>
      <c r="F37" s="138"/>
      <c r="G37" s="142"/>
      <c r="H37" s="138">
        <v>3.5764292183110724</v>
      </c>
      <c r="I37" s="138">
        <v>5.9801756428198054</v>
      </c>
      <c r="J37" s="138">
        <v>9.448449668032417</v>
      </c>
      <c r="K37" s="138">
        <v>234.32418789473132</v>
      </c>
      <c r="L37" s="138">
        <v>107.31064801739166</v>
      </c>
      <c r="M37" s="138">
        <v>14.57970575239</v>
      </c>
      <c r="N37" s="138">
        <v>24.144367169959999</v>
      </c>
      <c r="O37" s="138">
        <v>19.846044611459998</v>
      </c>
      <c r="P37" s="138">
        <v>18.782630973698001</v>
      </c>
      <c r="Q37" s="138">
        <v>13.298720395165804</v>
      </c>
      <c r="R37" s="138">
        <v>29.5413879794108</v>
      </c>
      <c r="S37" s="138">
        <v>10.062371362667498</v>
      </c>
      <c r="T37" s="138">
        <v>25.206817252593105</v>
      </c>
      <c r="U37" s="138">
        <v>16.148449624253303</v>
      </c>
      <c r="V37" s="138">
        <v>7.0704345892471041</v>
      </c>
      <c r="W37" s="138">
        <v>6.0732166742819027</v>
      </c>
      <c r="X37" s="138">
        <v>4.0600276596313005</v>
      </c>
      <c r="Y37" s="138">
        <v>8.6777317435453014</v>
      </c>
      <c r="Z37" s="138">
        <v>6.5350794127996021</v>
      </c>
      <c r="AA37" s="138">
        <v>9.6078992163512993</v>
      </c>
    </row>
    <row r="38" spans="2:27" ht="17.25" customHeight="1" x14ac:dyDescent="0.25">
      <c r="B38" s="34" t="s">
        <v>65</v>
      </c>
      <c r="C38" s="57">
        <v>1048.9230531868609</v>
      </c>
      <c r="D38" s="57">
        <v>1290.0879247901398</v>
      </c>
      <c r="E38" s="57">
        <v>1364.9120777060291</v>
      </c>
      <c r="F38" s="57">
        <v>1397.0165964662397</v>
      </c>
      <c r="G38" s="57">
        <v>1598.9606930976884</v>
      </c>
      <c r="H38" s="57">
        <v>2076.3798134577728</v>
      </c>
      <c r="I38" s="57">
        <v>3250.7744893726999</v>
      </c>
      <c r="J38" s="57">
        <v>3931.4162127156001</v>
      </c>
      <c r="K38" s="57">
        <v>4151.9220018278702</v>
      </c>
      <c r="L38" s="57">
        <v>2856.3627910094619</v>
      </c>
      <c r="M38" s="57">
        <v>3149.0798708422999</v>
      </c>
      <c r="N38" s="57">
        <v>3768.1809812091997</v>
      </c>
      <c r="O38" s="57">
        <v>4584.727038581701</v>
      </c>
      <c r="P38" s="57">
        <v>4030.2827007576998</v>
      </c>
      <c r="Q38" s="57">
        <v>4133.6992218702999</v>
      </c>
      <c r="R38" s="57">
        <v>3921.2632569834</v>
      </c>
      <c r="S38" s="57">
        <v>3516.6354958289999</v>
      </c>
      <c r="T38" s="57">
        <v>4665.1102246172995</v>
      </c>
      <c r="U38" s="57">
        <v>4127.9823510200004</v>
      </c>
      <c r="V38" s="57">
        <v>4760.9211414199999</v>
      </c>
      <c r="W38" s="57">
        <v>4002.0944514100001</v>
      </c>
      <c r="X38" s="57">
        <f t="shared" ref="X38" si="9">SUM(X39:X40)</f>
        <v>5081.0241443800005</v>
      </c>
      <c r="Y38" s="57">
        <v>7668.9721526100002</v>
      </c>
      <c r="Z38" s="57">
        <v>10662.368018650001</v>
      </c>
      <c r="AA38" s="57">
        <v>9335.70113012</v>
      </c>
    </row>
    <row r="39" spans="2:27" ht="17.25" customHeight="1" x14ac:dyDescent="0.25">
      <c r="B39" s="32" t="s">
        <v>16</v>
      </c>
      <c r="C39" s="58">
        <v>618.97417258999997</v>
      </c>
      <c r="D39" s="58">
        <v>703.05699686000003</v>
      </c>
      <c r="E39" s="58">
        <v>812.39850329000001</v>
      </c>
      <c r="F39" s="58">
        <v>880.93616718999999</v>
      </c>
      <c r="G39" s="58">
        <v>1017.83187716</v>
      </c>
      <c r="H39" s="58">
        <v>1509.4619829000001</v>
      </c>
      <c r="I39" s="58">
        <v>1829.64699391</v>
      </c>
      <c r="J39" s="58">
        <v>1970.4324961299999</v>
      </c>
      <c r="K39" s="58">
        <v>2085.7648164500001</v>
      </c>
      <c r="L39" s="58">
        <v>1432.5804042300001</v>
      </c>
      <c r="M39" s="58">
        <v>1551.5097797599999</v>
      </c>
      <c r="N39" s="58">
        <v>1853.7713140799999</v>
      </c>
      <c r="O39" s="58">
        <v>2249.7996782300002</v>
      </c>
      <c r="P39" s="58">
        <v>1966.76988233</v>
      </c>
      <c r="Q39" s="58">
        <v>2020.10877117</v>
      </c>
      <c r="R39" s="58">
        <v>1943.878332</v>
      </c>
      <c r="S39" s="58">
        <v>1750.5412143000001</v>
      </c>
      <c r="T39" s="58">
        <v>2323.1144753499998</v>
      </c>
      <c r="U39" s="58">
        <v>2043.4383688600001</v>
      </c>
      <c r="V39" s="58">
        <v>2361.1432960100001</v>
      </c>
      <c r="W39" s="58">
        <v>1985.2620556500001</v>
      </c>
      <c r="X39" s="58">
        <v>2513.8772833600001</v>
      </c>
      <c r="Y39" s="58">
        <v>3850.01988682</v>
      </c>
      <c r="Z39" s="237">
        <v>5377.7941629899997</v>
      </c>
      <c r="AA39" s="237">
        <v>4732.23596868</v>
      </c>
    </row>
    <row r="40" spans="2:27" ht="13.8" x14ac:dyDescent="0.25">
      <c r="B40" s="32" t="s">
        <v>17</v>
      </c>
      <c r="C40" s="58">
        <v>429.94888059686087</v>
      </c>
      <c r="D40" s="58">
        <v>587.0309279301398</v>
      </c>
      <c r="E40" s="58">
        <v>552.51357441602909</v>
      </c>
      <c r="F40" s="58">
        <v>516.08042927623967</v>
      </c>
      <c r="G40" s="58">
        <v>581.12881593768827</v>
      </c>
      <c r="H40" s="58">
        <v>566.91783055777262</v>
      </c>
      <c r="I40" s="58">
        <v>1421.1274954626999</v>
      </c>
      <c r="J40" s="58">
        <v>1960.9837165856002</v>
      </c>
      <c r="K40" s="58">
        <v>2066.1571853778705</v>
      </c>
      <c r="L40" s="58">
        <v>1423.7823867794621</v>
      </c>
      <c r="M40" s="58">
        <v>1597.5700910823</v>
      </c>
      <c r="N40" s="58">
        <v>1914.4096671292</v>
      </c>
      <c r="O40" s="58">
        <v>2334.9273603517004</v>
      </c>
      <c r="P40" s="58">
        <v>2063.5128184277</v>
      </c>
      <c r="Q40" s="58">
        <v>2113.5904507003002</v>
      </c>
      <c r="R40" s="58">
        <v>1977.3849249834</v>
      </c>
      <c r="S40" s="58">
        <v>1766.094281529</v>
      </c>
      <c r="T40" s="58">
        <v>2341.9957492672997</v>
      </c>
      <c r="U40" s="58">
        <v>2084.5439821599998</v>
      </c>
      <c r="V40" s="58">
        <v>2399.7778454099998</v>
      </c>
      <c r="W40" s="58">
        <v>2016.8323957600001</v>
      </c>
      <c r="X40" s="58">
        <v>2567.14686102</v>
      </c>
      <c r="Y40" s="58">
        <v>3818.9522657900002</v>
      </c>
      <c r="Z40" s="237">
        <v>5284.5738556599999</v>
      </c>
      <c r="AA40" s="237">
        <v>4603.46516144</v>
      </c>
    </row>
    <row r="41" spans="2:27" ht="17.25" customHeight="1" x14ac:dyDescent="0.25">
      <c r="B41" s="27" t="s">
        <v>26</v>
      </c>
      <c r="C41" s="137">
        <v>397.14282250825408</v>
      </c>
      <c r="D41" s="137">
        <v>528.90178151726866</v>
      </c>
      <c r="E41" s="137">
        <v>449.76224154247319</v>
      </c>
      <c r="F41" s="137">
        <v>519.6341207819529</v>
      </c>
      <c r="G41" s="137">
        <v>701.1636692100725</v>
      </c>
      <c r="H41" s="137">
        <v>786.10261848613345</v>
      </c>
      <c r="I41" s="137">
        <v>580.99365339110591</v>
      </c>
      <c r="J41" s="137">
        <v>651.33891835217457</v>
      </c>
      <c r="K41" s="137">
        <v>1266.9797542355293</v>
      </c>
      <c r="L41" s="137">
        <v>1692.6391338462695</v>
      </c>
      <c r="M41" s="137">
        <v>1616.1464352912201</v>
      </c>
      <c r="N41" s="137">
        <v>1621.51611678311</v>
      </c>
      <c r="O41" s="137">
        <v>1960.58098334734</v>
      </c>
      <c r="P41" s="137">
        <v>982.40560384587843</v>
      </c>
      <c r="Q41" s="137">
        <v>556.82868598176594</v>
      </c>
      <c r="R41" s="137">
        <v>587.66661081263078</v>
      </c>
      <c r="S41" s="137">
        <v>630.58091649151856</v>
      </c>
      <c r="T41" s="137">
        <v>725.70921726731376</v>
      </c>
      <c r="U41" s="137">
        <v>678.65855899377482</v>
      </c>
      <c r="V41" s="137">
        <v>553.27728056435569</v>
      </c>
      <c r="W41" s="137">
        <v>70.470429188565703</v>
      </c>
      <c r="X41" s="137">
        <f t="shared" ref="X41" si="10">SUM(X42:X43)</f>
        <v>69.78825172503727</v>
      </c>
      <c r="Y41" s="137">
        <v>57.051440885099396</v>
      </c>
      <c r="Z41" s="137">
        <v>60.982571014736997</v>
      </c>
      <c r="AA41" s="137">
        <v>42.622435641279488</v>
      </c>
    </row>
    <row r="42" spans="2:27" ht="17.25" customHeight="1" x14ac:dyDescent="0.25">
      <c r="B42" s="29" t="s">
        <v>16</v>
      </c>
      <c r="C42" s="138">
        <v>133.90688529164998</v>
      </c>
      <c r="D42" s="138">
        <v>203.36822550581002</v>
      </c>
      <c r="E42" s="138">
        <v>235.04307375977001</v>
      </c>
      <c r="F42" s="138">
        <v>234.23181415707998</v>
      </c>
      <c r="G42" s="138">
        <v>297.14104686368</v>
      </c>
      <c r="H42" s="138">
        <v>348.3527906265</v>
      </c>
      <c r="I42" s="138">
        <v>325.23542055722999</v>
      </c>
      <c r="J42" s="138">
        <v>440.43822187110999</v>
      </c>
      <c r="K42" s="138">
        <v>828.43868243829002</v>
      </c>
      <c r="L42" s="138">
        <v>1095.8353360810499</v>
      </c>
      <c r="M42" s="138">
        <v>1133.25493342658</v>
      </c>
      <c r="N42" s="138">
        <v>1207.3386152216599</v>
      </c>
      <c r="O42" s="138">
        <v>1393.2551604349599</v>
      </c>
      <c r="P42" s="138">
        <v>789.31895685591019</v>
      </c>
      <c r="Q42" s="138">
        <v>496.58738022846001</v>
      </c>
      <c r="R42" s="138">
        <v>522.59374167938006</v>
      </c>
      <c r="S42" s="138">
        <v>557.31794625725013</v>
      </c>
      <c r="T42" s="138">
        <v>664.34472182982984</v>
      </c>
      <c r="U42" s="138">
        <v>631.09722183308998</v>
      </c>
      <c r="V42" s="138">
        <v>507.43223294278005</v>
      </c>
      <c r="W42" s="138">
        <v>30.546821005249996</v>
      </c>
      <c r="X42" s="138">
        <v>31.057975471820001</v>
      </c>
      <c r="Y42" s="138">
        <v>26.042562634240007</v>
      </c>
      <c r="Z42" s="138">
        <v>34.67149475546001</v>
      </c>
      <c r="AA42" s="138">
        <v>27.606734090939987</v>
      </c>
    </row>
    <row r="43" spans="2:27" ht="13.8" x14ac:dyDescent="0.25">
      <c r="B43" s="29" t="s">
        <v>17</v>
      </c>
      <c r="C43" s="138">
        <v>263.2359372166041</v>
      </c>
      <c r="D43" s="138">
        <v>325.53355601145864</v>
      </c>
      <c r="E43" s="138">
        <v>214.71916778270318</v>
      </c>
      <c r="F43" s="138">
        <v>285.40230662487295</v>
      </c>
      <c r="G43" s="138">
        <v>404.0226223463925</v>
      </c>
      <c r="H43" s="138">
        <v>437.7498278596334</v>
      </c>
      <c r="I43" s="138">
        <v>255.75823283387587</v>
      </c>
      <c r="J43" s="138">
        <v>210.90069648106456</v>
      </c>
      <c r="K43" s="138">
        <v>438.54107179723928</v>
      </c>
      <c r="L43" s="138">
        <v>596.80379776521943</v>
      </c>
      <c r="M43" s="138">
        <v>482.89150186464002</v>
      </c>
      <c r="N43" s="138">
        <v>414.17750156145001</v>
      </c>
      <c r="O43" s="138">
        <v>567.32582291237998</v>
      </c>
      <c r="P43" s="138">
        <v>193.08664698996827</v>
      </c>
      <c r="Q43" s="138">
        <v>60.241305753305895</v>
      </c>
      <c r="R43" s="138">
        <v>65.072869133250677</v>
      </c>
      <c r="S43" s="138">
        <v>73.262970234268494</v>
      </c>
      <c r="T43" s="138">
        <v>61.364495437483903</v>
      </c>
      <c r="U43" s="138">
        <v>47.561337160684793</v>
      </c>
      <c r="V43" s="138">
        <v>45.845047621575709</v>
      </c>
      <c r="W43" s="138">
        <v>39.923608183315707</v>
      </c>
      <c r="X43" s="138">
        <v>38.730276253217276</v>
      </c>
      <c r="Y43" s="138">
        <v>31.008878250859393</v>
      </c>
      <c r="Z43" s="138">
        <v>26.311076259276994</v>
      </c>
      <c r="AA43" s="138">
        <v>15.015701550339498</v>
      </c>
    </row>
    <row r="44" spans="2:27" ht="17.25" customHeight="1" x14ac:dyDescent="0.25">
      <c r="B44" s="34" t="s">
        <v>27</v>
      </c>
      <c r="C44" s="57"/>
      <c r="D44" s="57"/>
      <c r="E44" s="57"/>
      <c r="F44" s="57"/>
      <c r="G44" s="57">
        <v>577.49054524999997</v>
      </c>
      <c r="H44" s="57">
        <v>2147.9367630000002</v>
      </c>
      <c r="I44" s="57">
        <v>4260.7549172500003</v>
      </c>
      <c r="J44" s="57">
        <v>6191.4635969999999</v>
      </c>
      <c r="K44" s="57">
        <v>7258.8003500000004</v>
      </c>
      <c r="L44" s="57">
        <v>8044.4298200000003</v>
      </c>
      <c r="M44" s="57">
        <v>9454.7173569999995</v>
      </c>
      <c r="N44" s="57">
        <v>10986.338643999999</v>
      </c>
      <c r="O44" s="57">
        <v>11956.463100000001</v>
      </c>
      <c r="P44" s="57">
        <v>10853.968144105</v>
      </c>
      <c r="Q44" s="57">
        <v>10801.101796000001</v>
      </c>
      <c r="R44" s="57">
        <v>10337.608469999999</v>
      </c>
      <c r="S44" s="57">
        <v>11080.204119120001</v>
      </c>
      <c r="T44" s="57">
        <v>11204.126289029</v>
      </c>
      <c r="U44" s="57">
        <v>11546.239545500001</v>
      </c>
      <c r="V44" s="57">
        <v>10174.181584495</v>
      </c>
      <c r="W44" s="57">
        <v>8163.2635</v>
      </c>
      <c r="X44" s="57">
        <f t="shared" ref="X44" si="11">X45</f>
        <v>9054.2148655000001</v>
      </c>
      <c r="Y44" s="57">
        <v>9502.5918885200008</v>
      </c>
      <c r="Z44" s="57">
        <v>6875.1003950000004</v>
      </c>
      <c r="AA44" s="57">
        <v>5541.2341379999998</v>
      </c>
    </row>
    <row r="45" spans="2:27" ht="13.8" x14ac:dyDescent="0.25">
      <c r="B45" s="32" t="s">
        <v>16</v>
      </c>
      <c r="C45" s="58"/>
      <c r="D45" s="58"/>
      <c r="E45" s="58"/>
      <c r="F45" s="58"/>
      <c r="G45" s="58">
        <v>577.49054524999997</v>
      </c>
      <c r="H45" s="58">
        <v>2147.9367630000002</v>
      </c>
      <c r="I45" s="58">
        <v>4260.7549172500003</v>
      </c>
      <c r="J45" s="58">
        <v>6191.4635969999999</v>
      </c>
      <c r="K45" s="58">
        <v>7258.8003500000004</v>
      </c>
      <c r="L45" s="58">
        <v>8044.4298200000003</v>
      </c>
      <c r="M45" s="58">
        <v>9454.7173569999995</v>
      </c>
      <c r="N45" s="58">
        <v>10986.338643999999</v>
      </c>
      <c r="O45" s="58">
        <v>11956.463100000001</v>
      </c>
      <c r="P45" s="58">
        <v>10853.968144105</v>
      </c>
      <c r="Q45" s="58">
        <v>10801.101796000001</v>
      </c>
      <c r="R45" s="58">
        <v>10337.608469999999</v>
      </c>
      <c r="S45" s="58">
        <v>11080.204119120001</v>
      </c>
      <c r="T45" s="58">
        <v>11204.126289029</v>
      </c>
      <c r="U45" s="58">
        <v>11546.239545500001</v>
      </c>
      <c r="V45" s="58">
        <v>10174.181584495</v>
      </c>
      <c r="W45" s="58">
        <v>8163.2635</v>
      </c>
      <c r="X45" s="58">
        <v>9054.2148655000001</v>
      </c>
      <c r="Y45" s="58">
        <v>9502.5918885200008</v>
      </c>
      <c r="Z45" s="239">
        <v>6875.1003950000004</v>
      </c>
      <c r="AA45" s="239">
        <v>5541.2341379999998</v>
      </c>
    </row>
    <row r="46" spans="2:27" ht="17.25" customHeight="1" x14ac:dyDescent="0.25">
      <c r="B46" s="27" t="s">
        <v>28</v>
      </c>
      <c r="C46" s="137"/>
      <c r="D46" s="137"/>
      <c r="E46" s="137"/>
      <c r="F46" s="137"/>
      <c r="G46" s="139"/>
      <c r="H46" s="137"/>
      <c r="I46" s="137"/>
      <c r="J46" s="137"/>
      <c r="K46" s="137"/>
      <c r="L46" s="137">
        <v>4199.5058733801488</v>
      </c>
      <c r="M46" s="137">
        <v>30238.614369507188</v>
      </c>
      <c r="N46" s="137">
        <v>55048.113806693815</v>
      </c>
      <c r="O46" s="137">
        <v>63342.685686126206</v>
      </c>
      <c r="P46" s="137">
        <v>83131.71112074086</v>
      </c>
      <c r="Q46" s="137">
        <v>80090.110949640337</v>
      </c>
      <c r="R46" s="137">
        <v>112584.53754222131</v>
      </c>
      <c r="S46" s="137">
        <v>108043.16524227393</v>
      </c>
      <c r="T46" s="137">
        <v>109398.58269145654</v>
      </c>
      <c r="U46" s="137">
        <v>139971.10010091096</v>
      </c>
      <c r="V46" s="137">
        <v>170026.73617155215</v>
      </c>
      <c r="W46" s="137">
        <v>385271.83645492932</v>
      </c>
      <c r="X46" s="137">
        <f t="shared" ref="X46" si="12">SUM(X47:X48)</f>
        <v>327537.89905364485</v>
      </c>
      <c r="Y46" s="137">
        <v>343241.69484813494</v>
      </c>
      <c r="Z46" s="137">
        <v>400696.33496784203</v>
      </c>
      <c r="AA46" s="137">
        <v>551227.79379736364</v>
      </c>
    </row>
    <row r="47" spans="2:27" ht="17.25" customHeight="1" x14ac:dyDescent="0.25">
      <c r="B47" s="29" t="s">
        <v>16</v>
      </c>
      <c r="C47" s="138"/>
      <c r="D47" s="138"/>
      <c r="E47" s="138"/>
      <c r="F47" s="138"/>
      <c r="G47" s="141"/>
      <c r="H47" s="138"/>
      <c r="I47" s="138"/>
      <c r="J47" s="138"/>
      <c r="K47" s="138"/>
      <c r="L47" s="138">
        <v>4015.9287868111087</v>
      </c>
      <c r="M47" s="138">
        <v>28052.189631015899</v>
      </c>
      <c r="N47" s="138">
        <v>51062.449020253902</v>
      </c>
      <c r="O47" s="138">
        <v>57029.659338322206</v>
      </c>
      <c r="P47" s="138">
        <v>77201.228471950279</v>
      </c>
      <c r="Q47" s="138">
        <v>76657.675108759722</v>
      </c>
      <c r="R47" s="138">
        <v>106453.6486172111</v>
      </c>
      <c r="S47" s="138">
        <v>102321.01442162611</v>
      </c>
      <c r="T47" s="138">
        <v>102319.34929014447</v>
      </c>
      <c r="U47" s="138">
        <v>132032.43852615362</v>
      </c>
      <c r="V47" s="138">
        <v>160940.03593009806</v>
      </c>
      <c r="W47" s="138">
        <v>378715.00527950976</v>
      </c>
      <c r="X47" s="138">
        <v>321362.34134625708</v>
      </c>
      <c r="Y47" s="138">
        <v>334144.99509428901</v>
      </c>
      <c r="Z47" s="138">
        <v>390499.11542513227</v>
      </c>
      <c r="AA47" s="138">
        <v>543526.03849735355</v>
      </c>
    </row>
    <row r="48" spans="2:27" ht="13.8" x14ac:dyDescent="0.25">
      <c r="B48" s="29" t="s">
        <v>17</v>
      </c>
      <c r="C48" s="138"/>
      <c r="D48" s="138"/>
      <c r="E48" s="138"/>
      <c r="F48" s="138"/>
      <c r="G48" s="141"/>
      <c r="H48" s="138"/>
      <c r="I48" s="138"/>
      <c r="J48" s="138"/>
      <c r="K48" s="138"/>
      <c r="L48" s="138">
        <v>183.57708656904001</v>
      </c>
      <c r="M48" s="138">
        <v>2186.4247384912901</v>
      </c>
      <c r="N48" s="138">
        <v>3985.6647864399101</v>
      </c>
      <c r="O48" s="138">
        <v>6313.0263478039997</v>
      </c>
      <c r="P48" s="138">
        <v>5930.4826487905766</v>
      </c>
      <c r="Q48" s="138">
        <v>3432.4358408806124</v>
      </c>
      <c r="R48" s="138">
        <v>6130.8889250101975</v>
      </c>
      <c r="S48" s="138">
        <v>5722.1508206478129</v>
      </c>
      <c r="T48" s="138">
        <v>7079.2334013120935</v>
      </c>
      <c r="U48" s="138">
        <v>7938.6615747573533</v>
      </c>
      <c r="V48" s="138">
        <v>9086.7002414541093</v>
      </c>
      <c r="W48" s="138">
        <v>6556.8311754195993</v>
      </c>
      <c r="X48" s="138">
        <v>6175.557707387783</v>
      </c>
      <c r="Y48" s="138">
        <v>9096.6997538459364</v>
      </c>
      <c r="Z48" s="138">
        <v>10197.21954270979</v>
      </c>
      <c r="AA48" s="138">
        <v>7701.7553000101025</v>
      </c>
    </row>
    <row r="49" spans="2:27" ht="17.25" customHeight="1" x14ac:dyDescent="0.25">
      <c r="B49" s="34" t="s">
        <v>29</v>
      </c>
      <c r="C49" s="57"/>
      <c r="D49" s="57"/>
      <c r="E49" s="57"/>
      <c r="F49" s="57"/>
      <c r="G49" s="57"/>
      <c r="H49" s="57"/>
      <c r="I49" s="57"/>
      <c r="J49" s="57">
        <v>1186.7312138274001</v>
      </c>
      <c r="K49" s="57">
        <v>1357.4698918085001</v>
      </c>
      <c r="L49" s="57">
        <v>2589.4687775889997</v>
      </c>
      <c r="M49" s="57">
        <v>4284.5513662935</v>
      </c>
      <c r="N49" s="57">
        <v>5752.0399987589008</v>
      </c>
      <c r="O49" s="57">
        <v>5710.4089388151997</v>
      </c>
      <c r="P49" s="57">
        <v>9593.6609659276</v>
      </c>
      <c r="Q49" s="57">
        <v>7700.6716559657007</v>
      </c>
      <c r="R49" s="57">
        <v>5875.1095942380998</v>
      </c>
      <c r="S49" s="57">
        <v>4379.8173449079004</v>
      </c>
      <c r="T49" s="57">
        <v>11210.169695465698</v>
      </c>
      <c r="U49" s="57">
        <v>14824.092921924301</v>
      </c>
      <c r="V49" s="57">
        <v>9765.6904468188004</v>
      </c>
      <c r="W49" s="57">
        <v>7066.8989384124006</v>
      </c>
      <c r="X49" s="57">
        <f t="shared" ref="X49" si="13">SUM(X50:X52)</f>
        <v>13676.017837986399</v>
      </c>
      <c r="Y49" s="57">
        <v>9174.164988869401</v>
      </c>
      <c r="Z49" s="57">
        <v>7371.3250179484003</v>
      </c>
      <c r="AA49" s="57">
        <v>7975.3178299892006</v>
      </c>
    </row>
    <row r="50" spans="2:27" ht="17.25" customHeight="1" x14ac:dyDescent="0.25">
      <c r="B50" s="32" t="s">
        <v>16</v>
      </c>
      <c r="C50" s="58"/>
      <c r="D50" s="58"/>
      <c r="E50" s="58"/>
      <c r="F50" s="58"/>
      <c r="G50" s="58"/>
      <c r="H50" s="58"/>
      <c r="I50" s="58"/>
      <c r="J50" s="58">
        <v>1007.15925</v>
      </c>
      <c r="K50" s="58">
        <v>1170.1952000000001</v>
      </c>
      <c r="L50" s="58">
        <v>2021.9468999999999</v>
      </c>
      <c r="M50" s="58">
        <v>3417.1884</v>
      </c>
      <c r="N50" s="58">
        <v>4692.2536</v>
      </c>
      <c r="O50" s="58">
        <v>4798.4933499999997</v>
      </c>
      <c r="P50" s="58">
        <v>8397.7031499999994</v>
      </c>
      <c r="Q50" s="58">
        <v>6261.3460500000001</v>
      </c>
      <c r="R50" s="58">
        <v>4867.4548000000004</v>
      </c>
      <c r="S50" s="58">
        <v>3300.4387999999999</v>
      </c>
      <c r="T50" s="58">
        <v>5264.402</v>
      </c>
      <c r="U50" s="58">
        <v>4307.5809499999996</v>
      </c>
      <c r="V50" s="58">
        <v>3902.258691</v>
      </c>
      <c r="W50" s="58">
        <v>2846.7802999999999</v>
      </c>
      <c r="X50" s="58">
        <v>7147.8208500000001</v>
      </c>
      <c r="Y50" s="58">
        <v>6172.5157499999996</v>
      </c>
      <c r="Z50" s="237">
        <v>6270.1976500000001</v>
      </c>
      <c r="AA50" s="237">
        <v>5646.6880499999997</v>
      </c>
    </row>
    <row r="51" spans="2:27" ht="17.25" customHeight="1" x14ac:dyDescent="0.25">
      <c r="B51" s="32" t="s">
        <v>17</v>
      </c>
      <c r="C51" s="58"/>
      <c r="D51" s="58"/>
      <c r="E51" s="58"/>
      <c r="F51" s="58"/>
      <c r="G51" s="58"/>
      <c r="H51" s="58"/>
      <c r="I51" s="58"/>
      <c r="J51" s="58"/>
      <c r="K51" s="58"/>
      <c r="L51" s="58">
        <v>474.46683183459999</v>
      </c>
      <c r="M51" s="58">
        <v>735.71090685830006</v>
      </c>
      <c r="N51" s="58">
        <v>480.74570478090004</v>
      </c>
      <c r="O51" s="58">
        <v>832.23713703099997</v>
      </c>
      <c r="P51" s="58">
        <v>840.90364774309944</v>
      </c>
      <c r="Q51" s="58">
        <v>1384.3791224146009</v>
      </c>
      <c r="R51" s="58">
        <v>916.62912476919917</v>
      </c>
      <c r="S51" s="58">
        <v>909.88728259619995</v>
      </c>
      <c r="T51" s="58">
        <v>5882.2731535570974</v>
      </c>
      <c r="U51" s="58">
        <v>10510.690361450001</v>
      </c>
      <c r="V51" s="58">
        <v>5858.93912344</v>
      </c>
      <c r="W51" s="58">
        <v>4218.3216350900002</v>
      </c>
      <c r="X51" s="58">
        <v>6293.9697312999997</v>
      </c>
      <c r="Y51" s="58">
        <v>2997.1458122700001</v>
      </c>
      <c r="Z51" s="237">
        <v>1100.18347116</v>
      </c>
      <c r="AA51" s="237">
        <v>2327.3398419599998</v>
      </c>
    </row>
    <row r="52" spans="2:27" ht="13.8" x14ac:dyDescent="0.25">
      <c r="B52" s="32" t="s">
        <v>19</v>
      </c>
      <c r="C52" s="58"/>
      <c r="D52" s="58"/>
      <c r="E52" s="58"/>
      <c r="F52" s="58"/>
      <c r="G52" s="58"/>
      <c r="H52" s="58"/>
      <c r="I52" s="58"/>
      <c r="J52" s="58">
        <v>179.5719638274</v>
      </c>
      <c r="K52" s="58">
        <v>187.27469180849999</v>
      </c>
      <c r="L52" s="58">
        <v>93.055045754399998</v>
      </c>
      <c r="M52" s="58">
        <v>131.65205943519999</v>
      </c>
      <c r="N52" s="58">
        <v>579.04069397800004</v>
      </c>
      <c r="O52" s="58">
        <v>79.678451784199993</v>
      </c>
      <c r="P52" s="58">
        <v>355.05416818449999</v>
      </c>
      <c r="Q52" s="58">
        <v>54.946483551100009</v>
      </c>
      <c r="R52" s="58">
        <v>91.025669468900006</v>
      </c>
      <c r="S52" s="58">
        <v>169.49126231170001</v>
      </c>
      <c r="T52" s="58">
        <v>63.494541908599999</v>
      </c>
      <c r="U52" s="58">
        <v>5.8216104742999999</v>
      </c>
      <c r="V52" s="58">
        <v>4.4926323787999989</v>
      </c>
      <c r="W52" s="58">
        <v>1.7970033224000002</v>
      </c>
      <c r="X52" s="58">
        <v>234.22725668640001</v>
      </c>
      <c r="Y52" s="58">
        <v>4.5034265994</v>
      </c>
      <c r="Z52" s="58">
        <v>0.94389678840000002</v>
      </c>
      <c r="AA52" s="58">
        <v>1.2899380292</v>
      </c>
    </row>
    <row r="53" spans="2:27" ht="17.25" customHeight="1" x14ac:dyDescent="0.25">
      <c r="B53" s="27" t="s">
        <v>30</v>
      </c>
      <c r="C53" s="137"/>
      <c r="D53" s="137"/>
      <c r="E53" s="137"/>
      <c r="F53" s="137"/>
      <c r="G53" s="139"/>
      <c r="H53" s="137"/>
      <c r="I53" s="137"/>
      <c r="J53" s="137">
        <v>3662.5514629420295</v>
      </c>
      <c r="K53" s="137">
        <v>3621.4213857885602</v>
      </c>
      <c r="L53" s="137">
        <v>4065.5545738779902</v>
      </c>
      <c r="M53" s="137">
        <v>4790.4363563162997</v>
      </c>
      <c r="N53" s="137">
        <v>5388.0115430656997</v>
      </c>
      <c r="O53" s="137">
        <v>5670.3511389706291</v>
      </c>
      <c r="P53" s="137">
        <v>5871.2863821988649</v>
      </c>
      <c r="Q53" s="137">
        <v>5338.2707617212527</v>
      </c>
      <c r="R53" s="137">
        <v>6448.7125088470511</v>
      </c>
      <c r="S53" s="137">
        <v>6606.7609056177034</v>
      </c>
      <c r="T53" s="137">
        <v>7135.4912237187218</v>
      </c>
      <c r="U53" s="137">
        <v>7765.5496443542916</v>
      </c>
      <c r="V53" s="137">
        <v>7934.7394603398388</v>
      </c>
      <c r="W53" s="137">
        <v>6138.4836227019505</v>
      </c>
      <c r="X53" s="137">
        <f t="shared" ref="X53" si="14">SUM(X54:X55)</f>
        <v>6278.8089182407675</v>
      </c>
      <c r="Y53" s="137">
        <v>4908.1770831665817</v>
      </c>
      <c r="Z53" s="137">
        <v>5865.1647412459288</v>
      </c>
      <c r="AA53" s="137">
        <v>5943.4267671873586</v>
      </c>
    </row>
    <row r="54" spans="2:27" ht="17.25" customHeight="1" x14ac:dyDescent="0.25">
      <c r="B54" s="29" t="s">
        <v>16</v>
      </c>
      <c r="C54" s="138"/>
      <c r="D54" s="138"/>
      <c r="E54" s="138"/>
      <c r="F54" s="138"/>
      <c r="G54" s="141"/>
      <c r="H54" s="138"/>
      <c r="I54" s="138"/>
      <c r="J54" s="138">
        <v>2520.23911306631</v>
      </c>
      <c r="K54" s="138">
        <v>2488.98286136456</v>
      </c>
      <c r="L54" s="138">
        <v>2470.1345102666501</v>
      </c>
      <c r="M54" s="138">
        <v>3431.9843225184495</v>
      </c>
      <c r="N54" s="138">
        <v>4040.7594900582499</v>
      </c>
      <c r="O54" s="138">
        <v>4099.9197933100295</v>
      </c>
      <c r="P54" s="138">
        <v>4505.9290593467404</v>
      </c>
      <c r="Q54" s="138">
        <v>3755.9768801744503</v>
      </c>
      <c r="R54" s="138">
        <v>4765.3186152274402</v>
      </c>
      <c r="S54" s="138">
        <v>4436.2020957737996</v>
      </c>
      <c r="T54" s="138">
        <v>4033.4245261588303</v>
      </c>
      <c r="U54" s="138">
        <v>4362.22958443274</v>
      </c>
      <c r="V54" s="138">
        <v>4893.5011398049501</v>
      </c>
      <c r="W54" s="138">
        <v>4265.7821623550899</v>
      </c>
      <c r="X54" s="138">
        <v>4282.3697786883395</v>
      </c>
      <c r="Y54" s="138">
        <v>3123.0937956666203</v>
      </c>
      <c r="Z54" s="138">
        <v>4213.6038922692896</v>
      </c>
      <c r="AA54" s="138">
        <v>4621.8460273484498</v>
      </c>
    </row>
    <row r="55" spans="2:27" ht="13.8" x14ac:dyDescent="0.25">
      <c r="B55" s="29" t="s">
        <v>17</v>
      </c>
      <c r="C55" s="138"/>
      <c r="D55" s="138"/>
      <c r="E55" s="138"/>
      <c r="F55" s="138"/>
      <c r="G55" s="141"/>
      <c r="H55" s="138"/>
      <c r="I55" s="138"/>
      <c r="J55" s="138">
        <v>1142.3123498757193</v>
      </c>
      <c r="K55" s="138">
        <v>1132.4385244240002</v>
      </c>
      <c r="L55" s="138">
        <v>1595.4200636113401</v>
      </c>
      <c r="M55" s="138">
        <v>1358.4520337978502</v>
      </c>
      <c r="N55" s="138">
        <v>1347.2520530074501</v>
      </c>
      <c r="O55" s="138">
        <v>1570.4313456606001</v>
      </c>
      <c r="P55" s="138">
        <v>1365.3573228521243</v>
      </c>
      <c r="Q55" s="138">
        <v>1582.2938815468028</v>
      </c>
      <c r="R55" s="138">
        <v>1683.3938936196112</v>
      </c>
      <c r="S55" s="138">
        <v>2170.5588098439034</v>
      </c>
      <c r="T55" s="138">
        <v>3102.066697559892</v>
      </c>
      <c r="U55" s="138">
        <v>3403.3200599215525</v>
      </c>
      <c r="V55" s="138">
        <v>3041.2383205348888</v>
      </c>
      <c r="W55" s="138">
        <v>1872.7014603468599</v>
      </c>
      <c r="X55" s="138">
        <v>1996.4391395524281</v>
      </c>
      <c r="Y55" s="138">
        <v>1785.0832874999614</v>
      </c>
      <c r="Z55" s="138">
        <v>1651.5608489766387</v>
      </c>
      <c r="AA55" s="138">
        <v>1321.5807398389081</v>
      </c>
    </row>
    <row r="56" spans="2:27" ht="20.25" customHeight="1" x14ac:dyDescent="0.25">
      <c r="B56" s="47" t="s">
        <v>107</v>
      </c>
      <c r="C56" s="57">
        <v>947.77296830013768</v>
      </c>
      <c r="D56" s="57">
        <v>2026.74237728965</v>
      </c>
      <c r="E56" s="57">
        <v>1238.9732790793219</v>
      </c>
      <c r="F56" s="57">
        <v>1981.9664758021322</v>
      </c>
      <c r="G56" s="57">
        <v>2303.4912612414473</v>
      </c>
      <c r="H56" s="57">
        <v>3314.3225012140624</v>
      </c>
      <c r="I56" s="57">
        <v>3395.9367463035032</v>
      </c>
      <c r="J56" s="57">
        <v>3807.3504326587604</v>
      </c>
      <c r="K56" s="57">
        <v>9903.8095591418405</v>
      </c>
      <c r="L56" s="57">
        <v>9402.8092469312778</v>
      </c>
      <c r="M56" s="57">
        <v>135.66269857241505</v>
      </c>
      <c r="N56" s="57">
        <v>2.4407492309999997E-2</v>
      </c>
      <c r="O56" s="57">
        <v>2.2872050519999999E-2</v>
      </c>
      <c r="P56" s="57">
        <v>2.1225659097499999E-2</v>
      </c>
      <c r="Q56" s="57">
        <v>1.7173590445000001E-2</v>
      </c>
      <c r="R56" s="57">
        <v>8.150290059999999E-3</v>
      </c>
      <c r="S56" s="57">
        <v>0</v>
      </c>
      <c r="T56" s="57">
        <v>0</v>
      </c>
      <c r="U56" s="57">
        <v>0</v>
      </c>
      <c r="V56" s="57">
        <v>0</v>
      </c>
      <c r="W56" s="57">
        <v>0</v>
      </c>
      <c r="X56" s="57">
        <f t="shared" ref="X56" si="15">SUM(X57:X58)</f>
        <v>0</v>
      </c>
      <c r="Y56" s="57">
        <v>0</v>
      </c>
      <c r="Z56" s="57">
        <v>0</v>
      </c>
      <c r="AA56" s="57">
        <v>0</v>
      </c>
    </row>
    <row r="57" spans="2:27" ht="17.25" customHeight="1" x14ac:dyDescent="0.25">
      <c r="B57" s="32" t="s">
        <v>16</v>
      </c>
      <c r="C57" s="58">
        <v>868.68806857181005</v>
      </c>
      <c r="D57" s="58">
        <v>1678.7606276963402</v>
      </c>
      <c r="E57" s="58">
        <v>770.15569663758993</v>
      </c>
      <c r="F57" s="58">
        <v>1516.42193734273</v>
      </c>
      <c r="G57" s="58">
        <v>1726.3285073128702</v>
      </c>
      <c r="H57" s="58">
        <v>2522.2092152246496</v>
      </c>
      <c r="I57" s="58">
        <v>2369.6198472220262</v>
      </c>
      <c r="J57" s="58">
        <v>2354.5356269283266</v>
      </c>
      <c r="K57" s="58">
        <v>7950.5994106595335</v>
      </c>
      <c r="L57" s="58">
        <v>8697.7059752859586</v>
      </c>
      <c r="M57" s="58">
        <v>112.73357861111239</v>
      </c>
      <c r="N57" s="58"/>
      <c r="O57" s="58"/>
      <c r="P57" s="58"/>
      <c r="Q57" s="58"/>
      <c r="R57" s="58">
        <v>0</v>
      </c>
      <c r="S57" s="58">
        <v>0</v>
      </c>
      <c r="T57" s="58">
        <v>0</v>
      </c>
      <c r="U57" s="58">
        <v>0</v>
      </c>
      <c r="V57" s="58">
        <v>0</v>
      </c>
      <c r="W57" s="58">
        <v>0</v>
      </c>
      <c r="X57" s="58">
        <v>0</v>
      </c>
      <c r="Y57" s="58">
        <v>0</v>
      </c>
      <c r="Z57" s="58">
        <v>0</v>
      </c>
      <c r="AA57" s="58">
        <v>0</v>
      </c>
    </row>
    <row r="58" spans="2:27" ht="13.8" x14ac:dyDescent="0.25">
      <c r="B58" s="32" t="s">
        <v>17</v>
      </c>
      <c r="C58" s="58">
        <v>79.960748912408263</v>
      </c>
      <c r="D58" s="58">
        <v>345.79189993899683</v>
      </c>
      <c r="E58" s="58">
        <v>469.27753595664802</v>
      </c>
      <c r="F58" s="58">
        <v>467.2440637270056</v>
      </c>
      <c r="G58" s="58">
        <v>576.77284282496998</v>
      </c>
      <c r="H58" s="58">
        <v>798.52262212775975</v>
      </c>
      <c r="I58" s="58">
        <v>1023.9194380732058</v>
      </c>
      <c r="J58" s="58">
        <v>1453.0014822641035</v>
      </c>
      <c r="K58" s="58">
        <v>1923.5386879630873</v>
      </c>
      <c r="L58" s="58">
        <v>702.84754046531077</v>
      </c>
      <c r="M58" s="58">
        <v>24.123904981709998</v>
      </c>
      <c r="N58" s="58">
        <v>2.4407492309999997E-2</v>
      </c>
      <c r="O58" s="58">
        <v>2.2872050519999999E-2</v>
      </c>
      <c r="P58" s="58">
        <v>2.1225659097499999E-2</v>
      </c>
      <c r="Q58" s="58">
        <v>1.7173590445000001E-2</v>
      </c>
      <c r="R58" s="58">
        <v>8.150290059999999E-3</v>
      </c>
      <c r="S58" s="58">
        <v>0</v>
      </c>
      <c r="T58" s="58">
        <v>0</v>
      </c>
      <c r="U58" s="58">
        <v>0</v>
      </c>
      <c r="V58" s="58">
        <v>0</v>
      </c>
      <c r="W58" s="58">
        <v>0</v>
      </c>
      <c r="X58" s="58">
        <v>0</v>
      </c>
      <c r="Y58" s="58">
        <v>0</v>
      </c>
      <c r="Z58" s="58">
        <v>0</v>
      </c>
      <c r="AA58" s="58">
        <v>0</v>
      </c>
    </row>
    <row r="59" spans="2:27" ht="17.25" customHeight="1" x14ac:dyDescent="0.25">
      <c r="B59" s="27" t="s">
        <v>61</v>
      </c>
      <c r="C59" s="137"/>
      <c r="D59" s="137"/>
      <c r="E59" s="137"/>
      <c r="F59" s="137"/>
      <c r="G59" s="139"/>
      <c r="H59" s="137"/>
      <c r="I59" s="137"/>
      <c r="J59" s="137"/>
      <c r="K59" s="137"/>
      <c r="L59" s="137"/>
      <c r="M59" s="137"/>
      <c r="N59" s="137"/>
      <c r="O59" s="137">
        <v>182.45169302061001</v>
      </c>
      <c r="P59" s="137">
        <v>1335.2238238311797</v>
      </c>
      <c r="Q59" s="137">
        <v>1593.121446834441</v>
      </c>
      <c r="R59" s="137">
        <v>1657.3435899151045</v>
      </c>
      <c r="S59" s="137">
        <v>1732.4108000255515</v>
      </c>
      <c r="T59" s="137">
        <v>1695.3482597048649</v>
      </c>
      <c r="U59" s="137">
        <v>1523.0980793122815</v>
      </c>
      <c r="V59" s="137">
        <v>1822.4011209200946</v>
      </c>
      <c r="W59" s="137">
        <v>1551.2622619741599</v>
      </c>
      <c r="X59" s="137">
        <f t="shared" ref="X59" si="16">SUM(X60:X62)</f>
        <v>1478.2352864079401</v>
      </c>
      <c r="Y59" s="137">
        <v>1771.36937223883</v>
      </c>
      <c r="Z59" s="137">
        <v>2041.1432185827496</v>
      </c>
      <c r="AA59" s="137">
        <v>2153.36099256239</v>
      </c>
    </row>
    <row r="60" spans="2:27" ht="17.25" customHeight="1" x14ac:dyDescent="0.25">
      <c r="B60" s="29" t="s">
        <v>16</v>
      </c>
      <c r="C60" s="138"/>
      <c r="D60" s="138"/>
      <c r="E60" s="138"/>
      <c r="F60" s="138"/>
      <c r="G60" s="141"/>
      <c r="H60" s="138"/>
      <c r="I60" s="138"/>
      <c r="J60" s="138"/>
      <c r="K60" s="138"/>
      <c r="L60" s="138"/>
      <c r="M60" s="138"/>
      <c r="N60" s="138"/>
      <c r="O60" s="138">
        <v>179.93320549257001</v>
      </c>
      <c r="P60" s="138">
        <v>1327.6087187411899</v>
      </c>
      <c r="Q60" s="138">
        <v>1556.8113418010701</v>
      </c>
      <c r="R60" s="138">
        <v>1629.91885988129</v>
      </c>
      <c r="S60" s="138">
        <v>1661.3903952779999</v>
      </c>
      <c r="T60" s="138">
        <v>1600.7216418749999</v>
      </c>
      <c r="U60" s="138">
        <v>1459.9530746580001</v>
      </c>
      <c r="V60" s="138">
        <v>1772.9554420397701</v>
      </c>
      <c r="W60" s="138">
        <v>1511.9192579815001</v>
      </c>
      <c r="X60" s="138">
        <v>1434.54460916579</v>
      </c>
      <c r="Y60" s="138">
        <v>1692.4478695496498</v>
      </c>
      <c r="Z60" s="138">
        <v>1954.0901501000001</v>
      </c>
      <c r="AA60" s="138">
        <v>2026.1383171627901</v>
      </c>
    </row>
    <row r="61" spans="2:27" ht="17.25" customHeight="1" x14ac:dyDescent="0.25">
      <c r="B61" s="29" t="s">
        <v>17</v>
      </c>
      <c r="C61" s="138"/>
      <c r="D61" s="138"/>
      <c r="E61" s="138"/>
      <c r="F61" s="138"/>
      <c r="G61" s="141"/>
      <c r="H61" s="138"/>
      <c r="I61" s="138"/>
      <c r="J61" s="138"/>
      <c r="K61" s="138"/>
      <c r="L61" s="138"/>
      <c r="M61" s="138"/>
      <c r="N61" s="138"/>
      <c r="O61" s="138">
        <v>2.5184875280400001</v>
      </c>
      <c r="P61" s="138">
        <v>7.3554160184390005</v>
      </c>
      <c r="Q61" s="138">
        <v>35.837016418770702</v>
      </c>
      <c r="R61" s="138">
        <v>27.266037283679101</v>
      </c>
      <c r="S61" s="138">
        <v>70.524591200534019</v>
      </c>
      <c r="T61" s="138">
        <v>93.708844790544305</v>
      </c>
      <c r="U61" s="138">
        <v>61.969462936489997</v>
      </c>
      <c r="V61" s="138">
        <v>49.113230464059995</v>
      </c>
      <c r="W61" s="138">
        <v>39.343003992660002</v>
      </c>
      <c r="X61" s="138">
        <v>43.475044495550001</v>
      </c>
      <c r="Y61" s="138">
        <v>78.777968936579995</v>
      </c>
      <c r="Z61" s="138">
        <v>86.978435140600013</v>
      </c>
      <c r="AA61" s="138">
        <v>127.19458994236</v>
      </c>
    </row>
    <row r="62" spans="2:27" ht="13.8" x14ac:dyDescent="0.25">
      <c r="B62" s="29" t="s">
        <v>18</v>
      </c>
      <c r="C62" s="138"/>
      <c r="D62" s="138"/>
      <c r="E62" s="138"/>
      <c r="F62" s="138"/>
      <c r="G62" s="141"/>
      <c r="H62" s="138"/>
      <c r="I62" s="138"/>
      <c r="J62" s="138"/>
      <c r="K62" s="138"/>
      <c r="L62" s="138"/>
      <c r="M62" s="138"/>
      <c r="N62" s="138"/>
      <c r="O62" s="138"/>
      <c r="P62" s="138">
        <v>0.25968907155080001</v>
      </c>
      <c r="Q62" s="138">
        <v>0.47308861460039997</v>
      </c>
      <c r="R62" s="138">
        <v>0.15869275013540002</v>
      </c>
      <c r="S62" s="138">
        <v>0.49177192781830004</v>
      </c>
      <c r="T62" s="138">
        <v>0.91709590538149999</v>
      </c>
      <c r="U62" s="138">
        <v>1.1749238304649998</v>
      </c>
      <c r="V62" s="138">
        <v>0.33244841626480004</v>
      </c>
      <c r="W62" s="138">
        <v>0</v>
      </c>
      <c r="X62" s="138">
        <v>0.21563274659999998</v>
      </c>
      <c r="Y62" s="138">
        <v>0.14353375259999998</v>
      </c>
      <c r="Z62" s="138">
        <v>7.3446892350000001E-2</v>
      </c>
      <c r="AA62" s="138">
        <v>2.8085457239999997E-2</v>
      </c>
    </row>
    <row r="63" spans="2:27" ht="30.6" customHeight="1" x14ac:dyDescent="0.25">
      <c r="B63" s="47" t="s">
        <v>167</v>
      </c>
      <c r="C63" s="57">
        <v>2047.6578952098332</v>
      </c>
      <c r="D63" s="57">
        <v>1639.7657850169896</v>
      </c>
      <c r="E63" s="57">
        <v>1299.7476227736729</v>
      </c>
      <c r="F63" s="57">
        <v>987.1940158528713</v>
      </c>
      <c r="G63" s="57">
        <v>841.24258365322635</v>
      </c>
      <c r="H63" s="57">
        <v>1585.343154586109</v>
      </c>
      <c r="I63" s="57">
        <v>1330.0605553152723</v>
      </c>
      <c r="J63" s="57">
        <v>6400.8808229185124</v>
      </c>
      <c r="K63" s="57">
        <v>19353.363534992397</v>
      </c>
      <c r="L63" s="57">
        <v>13083.523044898855</v>
      </c>
      <c r="M63" s="57">
        <v>14312.534711785285</v>
      </c>
      <c r="N63" s="57">
        <v>13197.498895568018</v>
      </c>
      <c r="O63" s="57">
        <v>10713.156213819106</v>
      </c>
      <c r="P63" s="57">
        <v>10595.340358139114</v>
      </c>
      <c r="Q63" s="57">
        <v>8158.1400813604523</v>
      </c>
      <c r="R63" s="57">
        <v>8271.1122516292035</v>
      </c>
      <c r="S63" s="57">
        <v>13375.296953803365</v>
      </c>
      <c r="T63" s="57">
        <v>14299.999259905408</v>
      </c>
      <c r="U63" s="57">
        <v>15142.136930924606</v>
      </c>
      <c r="V63" s="57">
        <v>9874.7725597725876</v>
      </c>
      <c r="W63" s="57">
        <v>21432.114608067292</v>
      </c>
      <c r="X63" s="57">
        <f t="shared" ref="X63" si="17">SUM(X64:X66)</f>
        <v>19432.634419596176</v>
      </c>
      <c r="Y63" s="57">
        <v>15885.833731969993</v>
      </c>
      <c r="Z63" s="57">
        <v>19178.192243506877</v>
      </c>
      <c r="AA63" s="57">
        <v>15632.965349345101</v>
      </c>
    </row>
    <row r="64" spans="2:27" ht="17.25" customHeight="1" x14ac:dyDescent="0.25">
      <c r="B64" s="32" t="s">
        <v>16</v>
      </c>
      <c r="C64" s="58">
        <v>1069.7281828563707</v>
      </c>
      <c r="D64" s="58">
        <v>1102.6380784317034</v>
      </c>
      <c r="E64" s="58">
        <v>1082.7974869025325</v>
      </c>
      <c r="F64" s="58">
        <v>820.43035113535052</v>
      </c>
      <c r="G64" s="58">
        <v>603.68557961942054</v>
      </c>
      <c r="H64" s="58">
        <v>1252.3278140984</v>
      </c>
      <c r="I64" s="58">
        <v>1007.5373756765758</v>
      </c>
      <c r="J64" s="58">
        <v>6209.9507187960035</v>
      </c>
      <c r="K64" s="58">
        <v>19083.545147625562</v>
      </c>
      <c r="L64" s="58">
        <v>12887.573087440722</v>
      </c>
      <c r="M64" s="58">
        <v>14109.836877729227</v>
      </c>
      <c r="N64" s="58">
        <v>12560.4219848756</v>
      </c>
      <c r="O64" s="58">
        <v>10148.304635461622</v>
      </c>
      <c r="P64" s="58">
        <v>10311.282386882282</v>
      </c>
      <c r="Q64" s="58">
        <v>7699.3058363792688</v>
      </c>
      <c r="R64" s="58">
        <v>7590.7748713452611</v>
      </c>
      <c r="S64" s="58">
        <v>13028.56753695201</v>
      </c>
      <c r="T64" s="58">
        <v>13587.453281566484</v>
      </c>
      <c r="U64" s="58">
        <v>13914.463530668403</v>
      </c>
      <c r="V64" s="58">
        <v>9027.4602495062754</v>
      </c>
      <c r="W64" s="58">
        <v>21236.216124992159</v>
      </c>
      <c r="X64" s="58">
        <v>18981.30609584328</v>
      </c>
      <c r="Y64" s="58">
        <v>15115.20542301024</v>
      </c>
      <c r="Z64" s="237">
        <v>18970.969673999367</v>
      </c>
      <c r="AA64" s="237">
        <v>14992.65470590441</v>
      </c>
    </row>
    <row r="65" spans="2:27" ht="13.8" x14ac:dyDescent="0.25">
      <c r="B65" s="32" t="s">
        <v>17</v>
      </c>
      <c r="C65" s="58">
        <v>128.41722950017692</v>
      </c>
      <c r="D65" s="58">
        <v>392.96047863961394</v>
      </c>
      <c r="E65" s="58">
        <v>137.98132213914306</v>
      </c>
      <c r="F65" s="58">
        <v>97.35803477045917</v>
      </c>
      <c r="G65" s="58">
        <v>117.17136192515348</v>
      </c>
      <c r="H65" s="58">
        <v>27.168519157156172</v>
      </c>
      <c r="I65" s="58">
        <v>65.551651281054959</v>
      </c>
      <c r="J65" s="58">
        <v>104.79992159599908</v>
      </c>
      <c r="K65" s="58">
        <v>150.24527435659368</v>
      </c>
      <c r="L65" s="58">
        <v>148.47490118003819</v>
      </c>
      <c r="M65" s="58">
        <v>147.60794352780772</v>
      </c>
      <c r="N65" s="58">
        <v>497.46753307853299</v>
      </c>
      <c r="O65" s="58">
        <v>505.84959518535658</v>
      </c>
      <c r="P65" s="58">
        <v>190.90491988079518</v>
      </c>
      <c r="Q65" s="58">
        <v>404.4024908908558</v>
      </c>
      <c r="R65" s="58">
        <v>610.74654346961972</v>
      </c>
      <c r="S65" s="58">
        <v>305.39357292064329</v>
      </c>
      <c r="T65" s="58">
        <v>685.15066108973099</v>
      </c>
      <c r="U65" s="58">
        <v>1212.2988569841725</v>
      </c>
      <c r="V65" s="58">
        <v>841.67195578071949</v>
      </c>
      <c r="W65" s="58">
        <v>193.69810197090473</v>
      </c>
      <c r="X65" s="58">
        <v>449.10537548066588</v>
      </c>
      <c r="Y65" s="58">
        <v>704.58891224583772</v>
      </c>
      <c r="Z65" s="237">
        <v>207.1801826609601</v>
      </c>
      <c r="AA65" s="237">
        <v>640.31064344069148</v>
      </c>
    </row>
    <row r="66" spans="2:27" ht="17.25" customHeight="1" x14ac:dyDescent="0.25">
      <c r="B66" s="32" t="s">
        <v>19</v>
      </c>
      <c r="C66" s="58">
        <v>849.51248285328552</v>
      </c>
      <c r="D66" s="58">
        <v>144.16722794567229</v>
      </c>
      <c r="E66" s="58">
        <v>78.968813731997457</v>
      </c>
      <c r="F66" s="58">
        <v>69.405629947061627</v>
      </c>
      <c r="G66" s="58">
        <v>120.38564210865232</v>
      </c>
      <c r="H66" s="58">
        <v>305.84682133055276</v>
      </c>
      <c r="I66" s="58">
        <v>256.97152835764149</v>
      </c>
      <c r="J66" s="58">
        <v>86.130182526510097</v>
      </c>
      <c r="K66" s="58">
        <v>119.5731130102378</v>
      </c>
      <c r="L66" s="58">
        <v>47.475056278095259</v>
      </c>
      <c r="M66" s="58">
        <v>55.089890528250464</v>
      </c>
      <c r="N66" s="58">
        <v>139.60937761388629</v>
      </c>
      <c r="O66" s="58">
        <v>59.001983172128121</v>
      </c>
      <c r="P66" s="58">
        <v>93.153051376036515</v>
      </c>
      <c r="Q66" s="58">
        <v>54.43175409032763</v>
      </c>
      <c r="R66" s="58">
        <v>69.590836814322699</v>
      </c>
      <c r="S66" s="58">
        <v>41.33584393071088</v>
      </c>
      <c r="T66" s="58">
        <v>27.395317249193326</v>
      </c>
      <c r="U66" s="58">
        <v>15.37454327202888</v>
      </c>
      <c r="V66" s="58">
        <v>5.6403544855931553</v>
      </c>
      <c r="W66" s="58">
        <v>2.2003811042264019</v>
      </c>
      <c r="X66" s="58">
        <v>2.2229482722274034</v>
      </c>
      <c r="Y66" s="58">
        <v>66.039396713914599</v>
      </c>
      <c r="Z66" s="58">
        <v>4.2386846549999996E-2</v>
      </c>
      <c r="AA66" s="58">
        <v>0</v>
      </c>
    </row>
    <row r="67" spans="2:27" customFormat="1" ht="13.8" x14ac:dyDescent="0.25">
      <c r="B67" s="47" t="s">
        <v>152</v>
      </c>
      <c r="C67" s="57"/>
      <c r="D67" s="57"/>
      <c r="E67" s="57"/>
      <c r="F67" s="57"/>
      <c r="G67" s="57"/>
      <c r="H67" s="57"/>
      <c r="I67" s="57"/>
      <c r="J67" s="57"/>
      <c r="K67" s="57"/>
      <c r="L67" s="57"/>
      <c r="M67" s="57"/>
      <c r="N67" s="57"/>
      <c r="O67" s="57"/>
      <c r="P67" s="57"/>
      <c r="Q67" s="57"/>
      <c r="R67" s="57"/>
      <c r="S67" s="57"/>
      <c r="T67" s="57"/>
      <c r="U67" s="57">
        <f t="shared" ref="U67:X67" si="18">+U68+U69</f>
        <v>6.9445722829799994</v>
      </c>
      <c r="V67" s="57">
        <f t="shared" si="18"/>
        <v>18.337432176040004</v>
      </c>
      <c r="W67" s="57">
        <f t="shared" si="18"/>
        <v>18.49647603887</v>
      </c>
      <c r="X67" s="57">
        <f t="shared" si="18"/>
        <v>24.493598446189999</v>
      </c>
      <c r="Y67" s="57">
        <v>28.797285080409999</v>
      </c>
      <c r="Z67" s="57">
        <v>33.000070053470004</v>
      </c>
      <c r="AA67" s="57">
        <v>41.174174938250005</v>
      </c>
    </row>
    <row r="68" spans="2:27" customFormat="1" ht="20.25" customHeight="1" x14ac:dyDescent="0.25">
      <c r="B68" s="32" t="s">
        <v>17</v>
      </c>
      <c r="C68" s="58"/>
      <c r="D68" s="58"/>
      <c r="E68" s="58"/>
      <c r="F68" s="58"/>
      <c r="G68" s="58"/>
      <c r="H68" s="58"/>
      <c r="I68" s="58"/>
      <c r="J68" s="58"/>
      <c r="K68" s="58"/>
      <c r="L68" s="58"/>
      <c r="M68" s="58"/>
      <c r="N68" s="58"/>
      <c r="O68" s="58"/>
      <c r="P68" s="58"/>
      <c r="Q68" s="58"/>
      <c r="R68" s="58"/>
      <c r="S68" s="58"/>
      <c r="T68" s="58"/>
      <c r="U68" s="58">
        <f>6924732232.98/1000000000</f>
        <v>6.9247322329799994</v>
      </c>
      <c r="V68" s="58">
        <f>18308752176.04/1000000000</f>
        <v>18.308752176040002</v>
      </c>
      <c r="W68" s="58">
        <f>18466291038.87/1000000000</f>
        <v>18.466291038870001</v>
      </c>
      <c r="X68" s="58">
        <f>24412692446.19/1000000000</f>
        <v>24.41269244619</v>
      </c>
      <c r="Y68" s="58">
        <v>28.649160080409999</v>
      </c>
      <c r="Z68" s="237">
        <v>32.918984885770001</v>
      </c>
      <c r="AA68" s="237">
        <v>41.095612656260002</v>
      </c>
    </row>
    <row r="69" spans="2:27" customFormat="1" ht="20.25" customHeight="1" x14ac:dyDescent="0.25">
      <c r="B69" s="32" t="s">
        <v>18</v>
      </c>
      <c r="C69" s="58"/>
      <c r="D69" s="58"/>
      <c r="E69" s="58"/>
      <c r="F69" s="58"/>
      <c r="G69" s="58"/>
      <c r="H69" s="58"/>
      <c r="I69" s="58"/>
      <c r="J69" s="58"/>
      <c r="K69" s="58"/>
      <c r="L69" s="58"/>
      <c r="M69" s="58"/>
      <c r="N69" s="58"/>
      <c r="O69" s="58"/>
      <c r="P69" s="58"/>
      <c r="Q69" s="58"/>
      <c r="R69" s="58"/>
      <c r="S69" s="58"/>
      <c r="T69" s="58"/>
      <c r="U69" s="58">
        <f>19840050/1000000000</f>
        <v>1.9840050000000001E-2</v>
      </c>
      <c r="V69" s="58">
        <f>28680000/1000000000</f>
        <v>2.8680000000000001E-2</v>
      </c>
      <c r="W69" s="58">
        <f>30185000/1000000000</f>
        <v>3.0185E-2</v>
      </c>
      <c r="X69" s="58">
        <f>80906000/1000000000</f>
        <v>8.0906000000000006E-2</v>
      </c>
      <c r="Y69" s="58">
        <v>0.14812500000000001</v>
      </c>
      <c r="Z69" s="237">
        <v>8.1085167700000002E-2</v>
      </c>
      <c r="AA69" s="237">
        <v>7.8562281989999996E-2</v>
      </c>
    </row>
    <row r="70" spans="2:27" customFormat="1" ht="20.25" customHeight="1" x14ac:dyDescent="0.25">
      <c r="B70" s="27" t="s">
        <v>151</v>
      </c>
      <c r="C70" s="137"/>
      <c r="D70" s="137"/>
      <c r="E70" s="137"/>
      <c r="F70" s="137"/>
      <c r="G70" s="139"/>
      <c r="H70" s="137"/>
      <c r="I70" s="137"/>
      <c r="J70" s="137"/>
      <c r="K70" s="137"/>
      <c r="L70" s="137"/>
      <c r="M70" s="137"/>
      <c r="N70" s="137"/>
      <c r="O70" s="137"/>
      <c r="P70" s="137"/>
      <c r="Q70" s="137"/>
      <c r="R70" s="137"/>
      <c r="S70" s="137"/>
      <c r="T70" s="137"/>
      <c r="U70" s="137"/>
      <c r="V70" s="137"/>
      <c r="W70" s="137"/>
      <c r="X70" s="137"/>
      <c r="Y70" s="137">
        <v>0.70750000000000002</v>
      </c>
      <c r="Z70" s="137">
        <v>2.7413670849999998</v>
      </c>
      <c r="AA70" s="137">
        <v>5.8569186350000004</v>
      </c>
    </row>
    <row r="71" spans="2:27" customFormat="1" ht="20.25" customHeight="1" thickBot="1" x14ac:dyDescent="0.3">
      <c r="B71" s="132" t="s">
        <v>16</v>
      </c>
      <c r="C71" s="137"/>
      <c r="D71" s="137"/>
      <c r="E71" s="137"/>
      <c r="F71" s="137"/>
      <c r="G71" s="139"/>
      <c r="H71" s="137"/>
      <c r="I71" s="137"/>
      <c r="J71" s="137"/>
      <c r="K71" s="137"/>
      <c r="L71" s="137"/>
      <c r="M71" s="137"/>
      <c r="N71" s="137"/>
      <c r="O71" s="137"/>
      <c r="P71" s="137"/>
      <c r="Q71" s="137"/>
      <c r="R71" s="137"/>
      <c r="S71" s="137"/>
      <c r="T71" s="137"/>
      <c r="U71" s="137"/>
      <c r="V71" s="137"/>
      <c r="W71" s="137"/>
      <c r="X71" s="137"/>
      <c r="Y71" s="137">
        <v>0.70750000000000002</v>
      </c>
      <c r="Z71" s="143">
        <v>2.7435192513701065</v>
      </c>
      <c r="AA71" s="143">
        <v>5.8569186350000004</v>
      </c>
    </row>
    <row r="72" spans="2:27" customFormat="1" ht="14.4" thickBot="1" x14ac:dyDescent="0.3">
      <c r="B72" s="36" t="s">
        <v>15</v>
      </c>
      <c r="C72" s="59"/>
      <c r="D72" s="59"/>
      <c r="E72" s="59"/>
      <c r="F72" s="59"/>
      <c r="G72" s="59"/>
      <c r="H72" s="59"/>
      <c r="I72" s="59"/>
      <c r="J72" s="59"/>
      <c r="K72" s="59"/>
      <c r="L72" s="59"/>
      <c r="M72" s="59"/>
      <c r="N72" s="59"/>
      <c r="O72" s="59"/>
      <c r="P72" s="59"/>
      <c r="Q72" s="59"/>
      <c r="R72" s="59"/>
      <c r="S72" s="59"/>
      <c r="T72" s="59"/>
      <c r="U72" s="59"/>
      <c r="V72" s="59"/>
      <c r="W72" s="59"/>
      <c r="X72" s="59"/>
      <c r="Y72" s="59"/>
      <c r="Z72" s="59"/>
      <c r="AA72" s="59"/>
    </row>
    <row r="73" spans="2:27" customFormat="1" ht="13.8" x14ac:dyDescent="0.25">
      <c r="B73" s="32" t="s">
        <v>16</v>
      </c>
      <c r="C73" s="54" t="e">
        <f>+C11+C15+C18+C22+C26+C29+C32+C35+C39+C42+C45+C47+C50+C54+C57+C60+#REF!+C64+C9</f>
        <v>#REF!</v>
      </c>
      <c r="D73" s="54" t="e">
        <f>+D11+D15+D18+D22+D26+D29+D32+D35+D39+D42+D45+D47+D50+D54+D57+D60+#REF!+D64+D9</f>
        <v>#REF!</v>
      </c>
      <c r="E73" s="54" t="e">
        <f>+E11+E15+E18+E22+E26+E29+E32+E35+E39+E42+E45+E47+E50+E54+E57+E60+#REF!+E64+E9</f>
        <v>#REF!</v>
      </c>
      <c r="F73" s="54" t="e">
        <f>+F11+F15+F18+F22+F26+F29+F32+F35+F39+F42+F45+F47+F50+F54+F57+F60+#REF!+F64+F9</f>
        <v>#REF!</v>
      </c>
      <c r="G73" s="54" t="e">
        <f>+G11+G15+G18+G22+G26+G29+G32+G35+G39+G42+G45+G47+G50+G54+G57+G60+#REF!+G64+G9</f>
        <v>#REF!</v>
      </c>
      <c r="H73" s="54" t="e">
        <f>+H11+H15+H18+H22+H26+H29+H32+H35+H39+H42+H45+H47+H50+H54+H57+H60+#REF!+H64+H9</f>
        <v>#REF!</v>
      </c>
      <c r="I73" s="54" t="e">
        <f>+I11+I15+I18+I22+I26+I29+I32+I35+I39+I42+I45+I47+I50+I54+I57+I60+#REF!+I64+I9</f>
        <v>#REF!</v>
      </c>
      <c r="J73" s="54" t="e">
        <f>+J11+J15+J18+J22+J26+J29+J32+J35+J39+J42+J45+J47+J50+J54+J57+J60+#REF!+J64+J9</f>
        <v>#REF!</v>
      </c>
      <c r="K73" s="54">
        <f t="shared" ref="K73:AA73" si="19">+K11+K15+K18+K22+K26+K29+K32+K35+K39+K42+K45+K47+K50+K54+K57+K60+K71+K64+K9</f>
        <v>106704.33624833816</v>
      </c>
      <c r="L73" s="54">
        <f t="shared" si="19"/>
        <v>91512.333763667339</v>
      </c>
      <c r="M73" s="54">
        <f t="shared" si="19"/>
        <v>115340.58221095396</v>
      </c>
      <c r="N73" s="54">
        <f t="shared" si="19"/>
        <v>150632.20323729151</v>
      </c>
      <c r="O73" s="54">
        <f t="shared" si="19"/>
        <v>160916.33002462387</v>
      </c>
      <c r="P73" s="54">
        <f t="shared" si="19"/>
        <v>190683.17144503223</v>
      </c>
      <c r="Q73" s="54">
        <f t="shared" si="19"/>
        <v>192190.66011285159</v>
      </c>
      <c r="R73" s="54">
        <f t="shared" si="19"/>
        <v>227955.85961057027</v>
      </c>
      <c r="S73" s="54">
        <f t="shared" si="19"/>
        <v>240255.61065833276</v>
      </c>
      <c r="T73" s="54">
        <f t="shared" si="19"/>
        <v>249079.10565549415</v>
      </c>
      <c r="U73" s="54">
        <f t="shared" si="19"/>
        <v>280329.65130613942</v>
      </c>
      <c r="V73" s="54">
        <f t="shared" si="19"/>
        <v>307790.7616606754</v>
      </c>
      <c r="W73" s="54">
        <f t="shared" si="19"/>
        <v>533154.60444704362</v>
      </c>
      <c r="X73" s="54">
        <f t="shared" si="19"/>
        <v>495453.47669349483</v>
      </c>
      <c r="Y73" s="54">
        <f t="shared" si="19"/>
        <v>511275.50275575387</v>
      </c>
      <c r="Z73" s="54">
        <f t="shared" si="19"/>
        <v>583063.95316506911</v>
      </c>
      <c r="AA73" s="54">
        <f t="shared" si="19"/>
        <v>741734.20284037513</v>
      </c>
    </row>
    <row r="74" spans="2:27" customFormat="1" ht="17.25" customHeight="1" x14ac:dyDescent="0.25">
      <c r="B74" s="29" t="s">
        <v>17</v>
      </c>
      <c r="C74" s="52">
        <f t="shared" ref="C74:X74" si="20">+C12+C16+C19+C23+C27+C30+C33+C36+C40+C43+C48+C51+C55+C58+C61+C65+C68</f>
        <v>5219.6801569063118</v>
      </c>
      <c r="D74" s="52">
        <f t="shared" si="20"/>
        <v>6883.6769256199705</v>
      </c>
      <c r="E74" s="52">
        <f t="shared" si="20"/>
        <v>7746.5517173384305</v>
      </c>
      <c r="F74" s="52">
        <f t="shared" si="20"/>
        <v>9355.5747047861405</v>
      </c>
      <c r="G74" s="52">
        <f t="shared" si="20"/>
        <v>12362.973363713103</v>
      </c>
      <c r="H74" s="52">
        <f t="shared" si="20"/>
        <v>13752.048754403198</v>
      </c>
      <c r="I74" s="52">
        <f t="shared" si="20"/>
        <v>16169.293625549355</v>
      </c>
      <c r="J74" s="52">
        <f t="shared" si="20"/>
        <v>21145.98295337554</v>
      </c>
      <c r="K74" s="52">
        <f t="shared" si="20"/>
        <v>25887.359238795525</v>
      </c>
      <c r="L74" s="52">
        <f t="shared" si="20"/>
        <v>27387.009818041803</v>
      </c>
      <c r="M74" s="52">
        <f t="shared" si="20"/>
        <v>31240.647450637662</v>
      </c>
      <c r="N74" s="52">
        <f t="shared" si="20"/>
        <v>34485.108025640453</v>
      </c>
      <c r="O74" s="52">
        <f t="shared" si="20"/>
        <v>41575.609528628695</v>
      </c>
      <c r="P74" s="52">
        <f t="shared" si="20"/>
        <v>42148.03669084303</v>
      </c>
      <c r="Q74" s="52">
        <f t="shared" si="20"/>
        <v>48563.197875784885</v>
      </c>
      <c r="R74" s="52">
        <f t="shared" si="20"/>
        <v>49951.535146039045</v>
      </c>
      <c r="S74" s="52">
        <f t="shared" si="20"/>
        <v>54820.134713953572</v>
      </c>
      <c r="T74" s="52">
        <f t="shared" si="20"/>
        <v>71522.28395610259</v>
      </c>
      <c r="U74" s="52">
        <f t="shared" si="20"/>
        <v>75358.751267220534</v>
      </c>
      <c r="V74" s="52">
        <f t="shared" si="20"/>
        <v>69876.52842645385</v>
      </c>
      <c r="W74" s="52">
        <f t="shared" si="20"/>
        <v>57248.386551928466</v>
      </c>
      <c r="X74" s="52">
        <f t="shared" si="20"/>
        <v>69635.847465573912</v>
      </c>
      <c r="Y74" s="52">
        <v>82380.889483951425</v>
      </c>
      <c r="Z74" s="52">
        <f>+Z12+Z16+Z19+Z23+Z27+Z30+Z33+Z36+Z40+Z43+Z48+Z51+Z55+Z58+Z61+Z65+Z68</f>
        <v>77780.678069957998</v>
      </c>
      <c r="AA74" s="52">
        <f>+AA12+AA16+AA19+AA23+AA27+AA30+AA33+AA36+AA40+AA43+AA48+AA51+AA55+AA58+AA61+AA65+AA68</f>
        <v>81704.38205685142</v>
      </c>
    </row>
    <row r="75" spans="2:27" customFormat="1" ht="17.25" customHeight="1" x14ac:dyDescent="0.25">
      <c r="B75" s="32" t="s">
        <v>18</v>
      </c>
      <c r="C75" s="54">
        <f t="shared" ref="C75:X75" si="21">+C20+C37+C62+C24+C69</f>
        <v>0</v>
      </c>
      <c r="D75" s="54">
        <f t="shared" si="21"/>
        <v>0</v>
      </c>
      <c r="E75" s="54">
        <f t="shared" si="21"/>
        <v>0</v>
      </c>
      <c r="F75" s="54">
        <f t="shared" si="21"/>
        <v>0</v>
      </c>
      <c r="G75" s="54">
        <f t="shared" si="21"/>
        <v>0</v>
      </c>
      <c r="H75" s="54">
        <f t="shared" si="21"/>
        <v>3.5764292183110724</v>
      </c>
      <c r="I75" s="54">
        <f t="shared" si="21"/>
        <v>5.9801756428198054</v>
      </c>
      <c r="J75" s="54">
        <f t="shared" si="21"/>
        <v>9.448449668032417</v>
      </c>
      <c r="K75" s="54">
        <f t="shared" si="21"/>
        <v>234.32418789473132</v>
      </c>
      <c r="L75" s="54">
        <f t="shared" si="21"/>
        <v>109.77256570200167</v>
      </c>
      <c r="M75" s="54">
        <f t="shared" si="21"/>
        <v>16.49748660961</v>
      </c>
      <c r="N75" s="54">
        <f t="shared" si="21"/>
        <v>27.15152602625</v>
      </c>
      <c r="O75" s="54">
        <f t="shared" si="21"/>
        <v>20.91120867183</v>
      </c>
      <c r="P75" s="54">
        <f t="shared" si="21"/>
        <v>20.541533496286</v>
      </c>
      <c r="Q75" s="54">
        <f t="shared" si="21"/>
        <v>15.886734018159002</v>
      </c>
      <c r="R75" s="54">
        <f t="shared" si="21"/>
        <v>35.725747645381098</v>
      </c>
      <c r="S75" s="54">
        <f t="shared" si="21"/>
        <v>13.913320776281699</v>
      </c>
      <c r="T75" s="54">
        <f t="shared" si="21"/>
        <v>29.984642422847106</v>
      </c>
      <c r="U75" s="54">
        <f t="shared" si="21"/>
        <v>25.499466836010605</v>
      </c>
      <c r="V75" s="54">
        <f t="shared" si="21"/>
        <v>11.836913530309502</v>
      </c>
      <c r="W75" s="54">
        <f t="shared" si="21"/>
        <v>11.745119548289001</v>
      </c>
      <c r="X75" s="54">
        <f t="shared" si="21"/>
        <v>17.7554472373481</v>
      </c>
      <c r="Y75" s="54">
        <v>23.482064432403998</v>
      </c>
      <c r="Z75" s="54">
        <f>+Z20+Z37+Z62+Z24+Z69</f>
        <v>18.099906254653298</v>
      </c>
      <c r="AA75" s="54">
        <f>+AA20+AA37+AA62+AA24+AA69</f>
        <v>21.062885670372506</v>
      </c>
    </row>
    <row r="76" spans="2:27" customFormat="1" ht="17.25" customHeight="1" thickBot="1" x14ac:dyDescent="0.3">
      <c r="B76" s="29" t="s">
        <v>31</v>
      </c>
      <c r="C76" s="52">
        <f t="shared" ref="C76:X76" si="22">+C52+C66</f>
        <v>849.51248285328552</v>
      </c>
      <c r="D76" s="52">
        <f t="shared" si="22"/>
        <v>144.16722794567229</v>
      </c>
      <c r="E76" s="52">
        <f t="shared" si="22"/>
        <v>78.968813731997457</v>
      </c>
      <c r="F76" s="52">
        <f t="shared" si="22"/>
        <v>69.405629947061627</v>
      </c>
      <c r="G76" s="52">
        <f t="shared" si="22"/>
        <v>120.38564210865232</v>
      </c>
      <c r="H76" s="52">
        <f t="shared" si="22"/>
        <v>305.84682133055276</v>
      </c>
      <c r="I76" s="52">
        <f t="shared" si="22"/>
        <v>256.97152835764149</v>
      </c>
      <c r="J76" s="52">
        <f t="shared" si="22"/>
        <v>265.70214635391011</v>
      </c>
      <c r="K76" s="52">
        <f t="shared" si="22"/>
        <v>306.84780481873781</v>
      </c>
      <c r="L76" s="52">
        <f t="shared" si="22"/>
        <v>140.53010203249525</v>
      </c>
      <c r="M76" s="52">
        <f t="shared" si="22"/>
        <v>186.74194996345045</v>
      </c>
      <c r="N76" s="52">
        <f t="shared" si="22"/>
        <v>718.65007159188633</v>
      </c>
      <c r="O76" s="52">
        <f t="shared" si="22"/>
        <v>138.6804349563281</v>
      </c>
      <c r="P76" s="52">
        <f t="shared" si="22"/>
        <v>448.20721956053649</v>
      </c>
      <c r="Q76" s="52">
        <f t="shared" si="22"/>
        <v>109.37823764142763</v>
      </c>
      <c r="R76" s="52">
        <f t="shared" si="22"/>
        <v>160.61650628322269</v>
      </c>
      <c r="S76" s="52">
        <f t="shared" si="22"/>
        <v>210.82710624241088</v>
      </c>
      <c r="T76" s="52">
        <f t="shared" si="22"/>
        <v>90.889859157793325</v>
      </c>
      <c r="U76" s="52">
        <f t="shared" si="22"/>
        <v>21.196153746328882</v>
      </c>
      <c r="V76" s="52">
        <f t="shared" si="22"/>
        <v>10.132986864393153</v>
      </c>
      <c r="W76" s="52">
        <f t="shared" si="22"/>
        <v>3.997384426626402</v>
      </c>
      <c r="X76" s="52">
        <f t="shared" si="22"/>
        <v>236.45020495862741</v>
      </c>
      <c r="Y76" s="52">
        <v>70.542823313314599</v>
      </c>
      <c r="Z76" s="52">
        <f>+Z52+Z66</f>
        <v>0.98628363495000004</v>
      </c>
      <c r="AA76" s="52">
        <f>+AA52+AA66</f>
        <v>1.2899380292</v>
      </c>
    </row>
    <row r="77" spans="2:27" customFormat="1" ht="17.25" customHeight="1" x14ac:dyDescent="0.25">
      <c r="B77" s="60" t="s">
        <v>62</v>
      </c>
      <c r="C77" s="61">
        <v>19772.120738735019</v>
      </c>
      <c r="D77" s="61">
        <v>23559.069662030393</v>
      </c>
      <c r="E77" s="61">
        <v>26015.102801413552</v>
      </c>
      <c r="F77" s="61">
        <v>31505.565650095301</v>
      </c>
      <c r="G77" s="61">
        <v>39292.682149468739</v>
      </c>
      <c r="H77" s="61">
        <v>46590.72416274713</v>
      </c>
      <c r="I77" s="61">
        <v>59950.546479210105</v>
      </c>
      <c r="J77" s="61">
        <v>92830.414728567193</v>
      </c>
      <c r="K77" s="61">
        <v>133132.86747984716</v>
      </c>
      <c r="L77" s="61">
        <v>119149.64624944364</v>
      </c>
      <c r="M77" s="61">
        <v>146784.46909816467</v>
      </c>
      <c r="N77" s="61">
        <v>185863.11286055011</v>
      </c>
      <c r="O77" s="61">
        <v>202651.53119688074</v>
      </c>
      <c r="P77" s="61">
        <v>233299.95688893209</v>
      </c>
      <c r="Q77" s="61">
        <v>240879.12296029605</v>
      </c>
      <c r="R77" s="61">
        <v>278103.73701053794</v>
      </c>
      <c r="S77" s="61">
        <v>295300.48579930508</v>
      </c>
      <c r="T77" s="61">
        <v>320722.26411317737</v>
      </c>
      <c r="U77" s="61">
        <v>355728.15362165932</v>
      </c>
      <c r="V77" s="61">
        <v>377670.9225553479</v>
      </c>
      <c r="W77" s="61">
        <f t="shared" ref="W77:Z77" si="23">+W73+W74+W75+W76</f>
        <v>590418.73350294703</v>
      </c>
      <c r="X77" s="61">
        <f>+X73+X74+X75+X76</f>
        <v>565343.52981126483</v>
      </c>
      <c r="Y77" s="61">
        <v>593750.41712745093</v>
      </c>
      <c r="Z77" s="61">
        <f t="shared" si="23"/>
        <v>660863.71742491669</v>
      </c>
      <c r="AA77" s="61">
        <f t="shared" ref="AA77" si="24">+AA73+AA74+AA75+AA76</f>
        <v>823460.93772092613</v>
      </c>
    </row>
    <row r="78" spans="2:27" customFormat="1" ht="17.25" customHeight="1" thickBot="1" x14ac:dyDescent="0.3">
      <c r="B78" s="62" t="s">
        <v>52</v>
      </c>
      <c r="C78" s="63">
        <v>0.20016552685370836</v>
      </c>
      <c r="D78" s="63">
        <v>0.19152972882046315</v>
      </c>
      <c r="E78" s="63">
        <v>0.10425000539564988</v>
      </c>
      <c r="F78" s="63">
        <v>0.21104905448935685</v>
      </c>
      <c r="G78" s="63">
        <v>0.24716637643831296</v>
      </c>
      <c r="H78" s="63">
        <v>0.18573539941907646</v>
      </c>
      <c r="I78" s="63">
        <v>0.28674854397616723</v>
      </c>
      <c r="J78" s="63">
        <v>0.54844985042395411</v>
      </c>
      <c r="K78" s="63">
        <v>0.43415138097920702</v>
      </c>
      <c r="L78" s="63">
        <v>-0.105032074311178</v>
      </c>
      <c r="M78" s="63">
        <v>0.23193373810667151</v>
      </c>
      <c r="N78" s="63">
        <v>0.26623146169674738</v>
      </c>
      <c r="O78" s="63">
        <v>9.0326789850585731E-2</v>
      </c>
      <c r="P78" s="63">
        <v>0.15123707929093166</v>
      </c>
      <c r="Q78" s="63">
        <v>3.2486787277771434E-2</v>
      </c>
      <c r="R78" s="63">
        <v>0.15453648947558474</v>
      </c>
      <c r="S78" s="63">
        <v>6.18357342969309E-2</v>
      </c>
      <c r="T78" s="63">
        <v>8.6087830993782033E-2</v>
      </c>
      <c r="U78" s="63">
        <v>0.10914705159392679</v>
      </c>
      <c r="V78" s="63">
        <v>6.1156622963207674E-2</v>
      </c>
      <c r="W78" s="63">
        <v>0.56326633010425109</v>
      </c>
      <c r="X78" s="63">
        <f t="shared" ref="X78" si="25">+X77/W77-1</f>
        <v>-4.2470203380762239E-2</v>
      </c>
      <c r="Y78" s="63">
        <v>5.0247125540942239E-2</v>
      </c>
      <c r="Z78" s="252">
        <f>+Z77/Y77-1</f>
        <v>0.11303284740776798</v>
      </c>
      <c r="AA78" s="252">
        <f>+AA77/Z77-1</f>
        <v>0.24603744464831023</v>
      </c>
    </row>
    <row r="79" spans="2:27" customFormat="1" ht="22.5" customHeight="1" x14ac:dyDescent="0.25">
      <c r="B79" s="64" t="s">
        <v>169</v>
      </c>
      <c r="C79" s="65">
        <v>4627.0505254738109</v>
      </c>
      <c r="D79" s="65">
        <v>5254.0844542246932</v>
      </c>
      <c r="E79" s="65">
        <v>5965.3912596758391</v>
      </c>
      <c r="F79" s="65">
        <v>6885.5600437373705</v>
      </c>
      <c r="G79" s="65">
        <v>8150.137801043772</v>
      </c>
      <c r="H79" s="65">
        <v>9577.0222268604211</v>
      </c>
      <c r="I79" s="65">
        <v>11613.319990806061</v>
      </c>
      <c r="J79" s="65">
        <v>13889.052911136248</v>
      </c>
      <c r="K79" s="65">
        <v>16208.974698512349</v>
      </c>
      <c r="L79" s="65">
        <v>17626.147744796017</v>
      </c>
      <c r="M79" s="65">
        <v>19802.0105927076</v>
      </c>
      <c r="N79" s="65">
        <v>21623.524556480799</v>
      </c>
      <c r="O79" s="65">
        <v>23752.8685692912</v>
      </c>
      <c r="P79" s="65">
        <v>25462.954639352702</v>
      </c>
      <c r="Q79" s="65">
        <v>28001.327620471002</v>
      </c>
      <c r="R79" s="65">
        <v>30171.918863718402</v>
      </c>
      <c r="S79" s="65">
        <v>32056.288212047999</v>
      </c>
      <c r="T79" s="65">
        <v>34343.647497605198</v>
      </c>
      <c r="U79" s="65">
        <v>36014.718708004002</v>
      </c>
      <c r="V79" s="65">
        <v>37832.149784087902</v>
      </c>
      <c r="W79" s="65">
        <v>36495.246081759396</v>
      </c>
      <c r="X79" s="65">
        <f>+'Cuadro 2'!D29</f>
        <v>40326.625999999997</v>
      </c>
      <c r="Y79" s="65">
        <v>44810.031000000003</v>
      </c>
      <c r="Z79" s="65">
        <f>+'Cuadro 2'!D31</f>
        <v>47059.272162280096</v>
      </c>
      <c r="AA79" s="65">
        <f>+'Cuadro 2'!D32</f>
        <v>49115.934699999998</v>
      </c>
    </row>
    <row r="80" spans="2:27" customFormat="1" ht="19.5" customHeight="1" x14ac:dyDescent="0.25">
      <c r="B80" s="27" t="s">
        <v>63</v>
      </c>
      <c r="C80" s="144">
        <v>4.2731585985243479</v>
      </c>
      <c r="D80" s="144">
        <v>4.4839533637657967</v>
      </c>
      <c r="E80" s="144">
        <v>4.3610052834702442</v>
      </c>
      <c r="F80" s="144">
        <v>4.575599580857709</v>
      </c>
      <c r="G80" s="144">
        <v>4.8211064780323838</v>
      </c>
      <c r="H80" s="144">
        <v>4.8648445267335143</v>
      </c>
      <c r="I80" s="144">
        <v>5.1622229066857077</v>
      </c>
      <c r="J80" s="144">
        <v>6.6837109284921601</v>
      </c>
      <c r="K80" s="144">
        <v>8.2135279964417496</v>
      </c>
      <c r="L80" s="144">
        <v>6.7598234154494508</v>
      </c>
      <c r="M80" s="144">
        <v>7.412604311615743</v>
      </c>
      <c r="N80" s="144">
        <v>8.5954124812110955</v>
      </c>
      <c r="O80" s="144">
        <v>8.5316655799156003</v>
      </c>
      <c r="P80" s="144">
        <v>9.162328574719659</v>
      </c>
      <c r="Q80" s="144">
        <v>8.6024179362194282</v>
      </c>
      <c r="R80" s="144">
        <v>9.2173036215126576</v>
      </c>
      <c r="S80" s="144">
        <v>9.2119363241911376</v>
      </c>
      <c r="T80" s="144">
        <v>9.3386197297634475</v>
      </c>
      <c r="U80" s="144">
        <v>9.877299237175535</v>
      </c>
      <c r="V80" s="144">
        <v>9.9828036395170781</v>
      </c>
      <c r="W80" s="144">
        <v>16.177962800421909</v>
      </c>
      <c r="X80" s="144">
        <f t="shared" ref="X80" si="26">+X77/X79</f>
        <v>14.019113074603982</v>
      </c>
      <c r="Y80" s="144">
        <v>13.250390679878148</v>
      </c>
      <c r="Z80" s="144">
        <f>+Z77/Z79</f>
        <v>14.043220114964413</v>
      </c>
      <c r="AA80" s="144">
        <f>+AA77/AA79</f>
        <v>16.76565747451664</v>
      </c>
    </row>
    <row r="81" spans="2:27" customFormat="1" ht="22.5" customHeight="1" x14ac:dyDescent="0.25">
      <c r="B81" s="41" t="s">
        <v>64</v>
      </c>
      <c r="C81" s="145">
        <v>58.504732327588457</v>
      </c>
      <c r="D81" s="145">
        <v>55.754371136019216</v>
      </c>
      <c r="E81" s="145">
        <v>57.326231854748862</v>
      </c>
      <c r="F81" s="145">
        <v>54.637648155640576</v>
      </c>
      <c r="G81" s="145">
        <v>51.855316023227793</v>
      </c>
      <c r="H81" s="145">
        <v>51.389103726992438</v>
      </c>
      <c r="I81" s="145">
        <v>48.428749497860608</v>
      </c>
      <c r="J81" s="145">
        <v>37.404370517322747</v>
      </c>
      <c r="K81" s="145">
        <v>30.437590291078884</v>
      </c>
      <c r="L81" s="145">
        <v>36.983214595314671</v>
      </c>
      <c r="M81" s="145">
        <v>33.726338205891217</v>
      </c>
      <c r="N81" s="145">
        <v>29.085282474399058</v>
      </c>
      <c r="O81" s="145">
        <v>29.302601896225887</v>
      </c>
      <c r="P81" s="145">
        <v>27.285640103520223</v>
      </c>
      <c r="Q81" s="145">
        <v>29.061596617784122</v>
      </c>
      <c r="R81" s="145">
        <v>27.122899523078999</v>
      </c>
      <c r="S81" s="145">
        <v>27.13870257043396</v>
      </c>
      <c r="T81" s="145">
        <v>26.770551455609237</v>
      </c>
      <c r="U81" s="145">
        <v>25.310562533031934</v>
      </c>
      <c r="V81" s="145">
        <v>25.043064957260228</v>
      </c>
      <c r="W81" s="145">
        <v>15.45311996844746</v>
      </c>
      <c r="X81" s="145">
        <v>17.738296573515516</v>
      </c>
      <c r="Y81" s="145">
        <v>18.867368218783646</v>
      </c>
      <c r="Z81" s="145">
        <f>250/Z80</f>
        <v>17.802184823237283</v>
      </c>
      <c r="AA81" s="145">
        <f>250/AA80</f>
        <v>14.911434304320808</v>
      </c>
    </row>
    <row r="82" spans="2:27" customFormat="1" ht="23.25" customHeight="1" x14ac:dyDescent="0.25">
      <c r="B82" s="27" t="s">
        <v>170</v>
      </c>
      <c r="C82" s="66">
        <v>3872349</v>
      </c>
      <c r="D82" s="66">
        <v>3953393</v>
      </c>
      <c r="E82" s="66">
        <v>4022431</v>
      </c>
      <c r="F82" s="66">
        <v>4086405</v>
      </c>
      <c r="G82" s="66">
        <v>4151823</v>
      </c>
      <c r="H82" s="66">
        <v>4215248</v>
      </c>
      <c r="I82" s="66">
        <v>4278656</v>
      </c>
      <c r="J82" s="66">
        <v>4340390</v>
      </c>
      <c r="K82" s="66">
        <v>4404090</v>
      </c>
      <c r="L82" s="66">
        <v>4469337</v>
      </c>
      <c r="M82" s="66">
        <v>4533894</v>
      </c>
      <c r="N82" s="66">
        <v>4592149</v>
      </c>
      <c r="O82" s="66">
        <v>4652459</v>
      </c>
      <c r="P82" s="66">
        <v>4713168</v>
      </c>
      <c r="Q82" s="66">
        <v>4773130</v>
      </c>
      <c r="R82" s="66">
        <v>4832227</v>
      </c>
      <c r="S82" s="66">
        <v>4890372</v>
      </c>
      <c r="T82" s="66">
        <v>4947481</v>
      </c>
      <c r="U82" s="66">
        <v>5003402</v>
      </c>
      <c r="V82" s="66">
        <v>5058007</v>
      </c>
      <c r="W82" s="66">
        <v>5111238.2164700003</v>
      </c>
      <c r="X82" s="66">
        <v>5163037.9709200002</v>
      </c>
      <c r="Y82" s="66">
        <v>5213373.67081</v>
      </c>
      <c r="Z82" s="66">
        <v>5262236.7587317247</v>
      </c>
      <c r="AA82" s="66">
        <v>5164859.9393230751</v>
      </c>
    </row>
    <row r="83" spans="2:27" customFormat="1" ht="25.5" customHeight="1" thickBot="1" x14ac:dyDescent="0.3">
      <c r="B83" s="67" t="s">
        <v>85</v>
      </c>
      <c r="C83" s="166">
        <v>5105975.917649731</v>
      </c>
      <c r="D83" s="166">
        <v>5959202.5538645908</v>
      </c>
      <c r="E83" s="166">
        <v>6467507.5349741364</v>
      </c>
      <c r="F83" s="166">
        <v>7709849.036034192</v>
      </c>
      <c r="G83" s="166">
        <v>9463958.8801036905</v>
      </c>
      <c r="H83" s="166">
        <v>11052902.264053535</v>
      </c>
      <c r="I83" s="166">
        <v>14011536.912341189</v>
      </c>
      <c r="J83" s="166">
        <v>21387574.556334153</v>
      </c>
      <c r="K83" s="166">
        <v>30229370.308019854</v>
      </c>
      <c r="L83" s="166">
        <v>26659356.018452767</v>
      </c>
      <c r="M83" s="166">
        <v>32374922.990737025</v>
      </c>
      <c r="N83" s="166">
        <v>40474103.270723604</v>
      </c>
      <c r="O83" s="166">
        <v>43557940.262747236</v>
      </c>
      <c r="P83" s="166">
        <v>49499605.549586199</v>
      </c>
      <c r="Q83" s="166">
        <v>50465653.137521096</v>
      </c>
      <c r="R83" s="166">
        <v>57551877.635412812</v>
      </c>
      <c r="S83" s="166">
        <v>60384053.7691826</v>
      </c>
      <c r="T83" s="166">
        <v>64825365.496740133</v>
      </c>
      <c r="U83" s="243">
        <v>71098644.121328294</v>
      </c>
      <c r="V83" s="243">
        <v>74671557.391582072</v>
      </c>
      <c r="W83" s="166">
        <v>115513836.07996084</v>
      </c>
      <c r="X83" s="166">
        <f>+X77*1000000000/X82</f>
        <v>109498232.0477737</v>
      </c>
      <c r="Y83" s="166">
        <v>113889863.76554897</v>
      </c>
      <c r="Z83" s="166">
        <f>+Z77*1000000000/Z82</f>
        <v>125586085.86516628</v>
      </c>
      <c r="AA83" s="166">
        <f>+AA77*1000000000/AA82</f>
        <v>159435289.12593356</v>
      </c>
    </row>
    <row r="84" spans="2:27" customFormat="1" ht="18" customHeight="1" x14ac:dyDescent="0.25">
      <c r="B84" s="19"/>
      <c r="C84" s="19"/>
      <c r="D84" s="19"/>
      <c r="E84" s="19"/>
      <c r="F84" s="19"/>
      <c r="G84" s="19"/>
      <c r="H84" s="19"/>
      <c r="I84" s="19"/>
      <c r="J84" s="19"/>
      <c r="K84" s="19"/>
      <c r="L84" s="19"/>
      <c r="M84" s="19"/>
      <c r="N84" s="19"/>
      <c r="O84" s="19"/>
      <c r="P84" s="19"/>
      <c r="Q84" s="19"/>
      <c r="R84" s="19"/>
      <c r="S84" s="19"/>
      <c r="T84" s="88"/>
      <c r="U84" s="19"/>
      <c r="V84" s="19"/>
      <c r="W84" s="19"/>
      <c r="X84" s="19"/>
      <c r="Y84" s="19"/>
      <c r="Z84" s="19"/>
      <c r="AA84" s="19"/>
    </row>
    <row r="85" spans="2:27" customFormat="1" ht="18" customHeight="1" x14ac:dyDescent="0.25">
      <c r="B85" s="281" t="s">
        <v>122</v>
      </c>
      <c r="C85" s="281"/>
      <c r="D85" s="281"/>
      <c r="E85" s="281"/>
      <c r="F85" s="281"/>
      <c r="G85" s="281"/>
      <c r="H85" s="281"/>
      <c r="I85" s="281"/>
      <c r="J85" s="281"/>
      <c r="K85" s="281"/>
      <c r="L85" s="281"/>
      <c r="M85" s="281"/>
      <c r="N85" s="281"/>
      <c r="O85" s="281"/>
      <c r="P85" s="281"/>
      <c r="Q85" s="281"/>
      <c r="R85" s="281"/>
      <c r="S85" s="281"/>
      <c r="T85" s="281"/>
      <c r="U85" s="281"/>
      <c r="V85" s="281"/>
      <c r="W85" s="281"/>
      <c r="X85" s="19"/>
      <c r="Y85" s="19"/>
      <c r="Z85" s="19"/>
      <c r="AA85" s="19"/>
    </row>
    <row r="86" spans="2:27" customFormat="1" ht="18" customHeight="1" x14ac:dyDescent="0.25">
      <c r="B86" s="164" t="s">
        <v>72</v>
      </c>
      <c r="C86" s="164"/>
      <c r="D86" s="164"/>
      <c r="E86" s="164"/>
      <c r="F86" s="164"/>
      <c r="G86" s="164"/>
      <c r="H86" s="164"/>
      <c r="I86" s="164"/>
      <c r="J86" s="164"/>
      <c r="K86" s="164"/>
      <c r="L86" s="164"/>
      <c r="M86" s="164"/>
      <c r="N86" s="164"/>
      <c r="O86" s="165"/>
      <c r="P86" s="163"/>
      <c r="Q86" s="163"/>
      <c r="R86" s="163"/>
      <c r="S86" s="163"/>
      <c r="T86" s="163"/>
      <c r="U86" s="163"/>
      <c r="V86" s="163"/>
      <c r="W86" s="163"/>
      <c r="X86" s="19"/>
      <c r="Y86" s="19"/>
      <c r="Z86" s="19"/>
      <c r="AA86" s="19"/>
    </row>
    <row r="87" spans="2:27" customFormat="1" ht="18" customHeight="1" x14ac:dyDescent="0.25">
      <c r="B87" s="281" t="s">
        <v>71</v>
      </c>
      <c r="C87" s="281"/>
      <c r="D87" s="281"/>
      <c r="E87" s="281"/>
      <c r="F87" s="281"/>
      <c r="G87" s="281"/>
      <c r="H87" s="281"/>
      <c r="I87" s="281"/>
      <c r="J87" s="281"/>
      <c r="K87" s="281"/>
      <c r="L87" s="281"/>
      <c r="M87" s="281"/>
      <c r="N87" s="281"/>
      <c r="O87" s="165"/>
      <c r="P87" s="163"/>
      <c r="Q87" s="163"/>
      <c r="R87" s="163"/>
      <c r="S87" s="163"/>
      <c r="T87" s="163"/>
      <c r="U87" s="163"/>
      <c r="V87" s="163"/>
      <c r="W87" s="163"/>
      <c r="X87" s="19"/>
      <c r="Y87" s="19"/>
      <c r="Z87" s="19"/>
      <c r="AA87" s="19"/>
    </row>
    <row r="88" spans="2:27" customFormat="1" ht="18" customHeight="1" x14ac:dyDescent="0.25">
      <c r="B88" s="281" t="s">
        <v>168</v>
      </c>
      <c r="C88" s="281"/>
      <c r="D88" s="281"/>
      <c r="E88" s="281"/>
      <c r="F88" s="281"/>
      <c r="G88" s="281"/>
      <c r="H88" s="281"/>
      <c r="I88" s="281"/>
      <c r="J88" s="281"/>
      <c r="K88" s="281"/>
      <c r="L88" s="281"/>
      <c r="M88" s="281"/>
      <c r="N88" s="281"/>
      <c r="O88" s="281"/>
      <c r="P88" s="281"/>
      <c r="Q88" s="281"/>
      <c r="R88" s="281"/>
      <c r="S88" s="281"/>
      <c r="T88" s="281"/>
      <c r="U88" s="281"/>
      <c r="V88" s="281"/>
      <c r="W88" s="281"/>
      <c r="X88" s="19"/>
      <c r="Y88" s="19"/>
      <c r="Z88" s="19"/>
      <c r="AA88" s="19"/>
    </row>
    <row r="89" spans="2:27" customFormat="1" ht="18" customHeight="1" x14ac:dyDescent="0.25">
      <c r="B89" s="283" t="s">
        <v>269</v>
      </c>
      <c r="C89" s="283"/>
      <c r="D89" s="283"/>
      <c r="E89" s="283"/>
      <c r="F89" s="283"/>
      <c r="G89" s="283"/>
      <c r="H89" s="283"/>
      <c r="I89" s="283"/>
      <c r="J89" s="283"/>
      <c r="K89" s="167"/>
      <c r="L89" s="167"/>
      <c r="M89" s="167"/>
      <c r="N89" s="167"/>
      <c r="O89" s="167"/>
      <c r="P89" s="167"/>
      <c r="Q89" s="167"/>
      <c r="R89" s="167"/>
      <c r="S89" s="167"/>
      <c r="T89" s="167"/>
      <c r="U89" s="167"/>
      <c r="V89" s="167"/>
      <c r="W89" s="167"/>
      <c r="X89" s="19"/>
      <c r="Y89" s="19"/>
      <c r="Z89" s="19"/>
      <c r="AA89" s="19"/>
    </row>
    <row r="90" spans="2:27" customFormat="1" ht="18.75" customHeight="1" x14ac:dyDescent="0.25">
      <c r="B90" s="283" t="s">
        <v>271</v>
      </c>
      <c r="C90" s="283"/>
      <c r="D90" s="283"/>
      <c r="E90" s="283"/>
      <c r="F90" s="283"/>
      <c r="G90" s="283"/>
      <c r="H90" s="283"/>
      <c r="I90" s="283"/>
      <c r="J90" s="283"/>
      <c r="K90" s="283"/>
      <c r="L90" s="283"/>
      <c r="M90" s="283"/>
      <c r="N90" s="46"/>
      <c r="O90" s="45"/>
      <c r="P90" s="19"/>
      <c r="Q90" s="19"/>
      <c r="R90" s="19"/>
      <c r="S90" s="19"/>
      <c r="T90" s="19"/>
      <c r="U90" s="19"/>
      <c r="V90" s="19"/>
      <c r="W90" s="19"/>
      <c r="X90" s="19"/>
      <c r="Y90" s="19"/>
      <c r="Z90" s="19"/>
      <c r="AA90" s="19"/>
    </row>
    <row r="91" spans="2:27" customFormat="1" ht="36.75" customHeight="1" x14ac:dyDescent="0.25">
      <c r="B91" s="282" t="s">
        <v>225</v>
      </c>
      <c r="C91" s="282"/>
      <c r="D91" s="282"/>
      <c r="E91" s="282"/>
      <c r="F91" s="282"/>
      <c r="G91" s="282"/>
      <c r="H91" s="282"/>
      <c r="I91" s="282"/>
      <c r="J91" s="282"/>
      <c r="K91" s="282"/>
      <c r="L91" s="282"/>
      <c r="M91" s="282"/>
      <c r="N91" s="282"/>
      <c r="O91" s="19"/>
      <c r="P91" s="50"/>
      <c r="Q91" s="19"/>
      <c r="R91" s="19"/>
      <c r="S91" s="19"/>
      <c r="T91" s="19"/>
      <c r="U91" s="19"/>
      <c r="V91" s="19"/>
      <c r="W91" s="19"/>
      <c r="X91" s="19"/>
      <c r="Y91" s="19"/>
      <c r="Z91" s="19"/>
      <c r="AA91" s="19"/>
    </row>
    <row r="92" spans="2:27" customFormat="1" ht="13.8" x14ac:dyDescent="0.25">
      <c r="B92" s="184" t="s">
        <v>183</v>
      </c>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row>
  </sheetData>
  <sheetProtection formatColumns="0" formatRows="0"/>
  <mergeCells count="36">
    <mergeCell ref="B2:AA2"/>
    <mergeCell ref="B1:AA1"/>
    <mergeCell ref="O6:O7"/>
    <mergeCell ref="W6:W7"/>
    <mergeCell ref="V6:V7"/>
    <mergeCell ref="U6:U7"/>
    <mergeCell ref="T6:T7"/>
    <mergeCell ref="K6:K7"/>
    <mergeCell ref="L6:L7"/>
    <mergeCell ref="M6:M7"/>
    <mergeCell ref="R6:R7"/>
    <mergeCell ref="S6:S7"/>
    <mergeCell ref="B3:AA3"/>
    <mergeCell ref="B4:AA4"/>
    <mergeCell ref="B91:N91"/>
    <mergeCell ref="N6:N7"/>
    <mergeCell ref="B6:B7"/>
    <mergeCell ref="C6:C7"/>
    <mergeCell ref="D6:D7"/>
    <mergeCell ref="E6:E7"/>
    <mergeCell ref="F6:F7"/>
    <mergeCell ref="G6:G7"/>
    <mergeCell ref="H6:H7"/>
    <mergeCell ref="I6:I7"/>
    <mergeCell ref="B90:M90"/>
    <mergeCell ref="B87:N87"/>
    <mergeCell ref="B89:J89"/>
    <mergeCell ref="J6:J7"/>
    <mergeCell ref="B85:W85"/>
    <mergeCell ref="B88:W88"/>
    <mergeCell ref="AA6:AA7"/>
    <mergeCell ref="Z6:Z7"/>
    <mergeCell ref="Q6:Q7"/>
    <mergeCell ref="P6:P7"/>
    <mergeCell ref="Y6:Y7"/>
    <mergeCell ref="X6:X7"/>
  </mergeCells>
  <hyperlinks>
    <hyperlink ref="B92" location="CONTENIDO!A1" display="CONTENIDO" xr:uid="{0CDE83D1-4833-4699-B58B-99F3E3B1F67B}"/>
  </hyperlinks>
  <pageMargins left="0.7" right="0.7" top="0.75" bottom="0.75" header="0.3" footer="0.3"/>
  <pageSetup orientation="portrait" r:id="rId1"/>
  <headerFooter>
    <oddFooter>&amp;C&amp;1#&amp;"Calibri"&amp;10&amp;K000000Uso Interno</oddFooter>
  </headerFooter>
  <ignoredErrors>
    <ignoredError sqref="X10" formulaRange="1"/>
    <ignoredError sqref="X14 X17 X21 X25 X28:X59 X63 X67:X69 U67:W69 Z74:Z77 C74:W76 X74:X76 X7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4FBFEC7D7D134469E139F4C462038BC" ma:contentTypeVersion="1" ma:contentTypeDescription="Crear nuevo documento." ma:contentTypeScope="" ma:versionID="2139d54f84a53b479d3ab9f26e5555a9">
  <xsd:schema xmlns:xsd="http://www.w3.org/2001/XMLSchema" xmlns:xs="http://www.w3.org/2001/XMLSchema" xmlns:p="http://schemas.microsoft.com/office/2006/metadata/properties" xmlns:ns2="a6b8f3cf-9a2c-4133-8f71-8dcc8e5a6950" targetNamespace="http://schemas.microsoft.com/office/2006/metadata/properties" ma:root="true" ma:fieldsID="c8ccfc16ac18f7ed495ea2c3800f64c7" ns2:_="">
    <xsd:import namespace="a6b8f3cf-9a2c-4133-8f71-8dcc8e5a695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8f3cf-9a2c-4133-8f71-8dcc8e5a695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96230-5869-49F2-97D7-39DBB643BD38}">
  <ds:schemaRefs>
    <ds:schemaRef ds:uri="http://schemas.microsoft.com/sharepoint/v3/contenttype/forms"/>
  </ds:schemaRefs>
</ds:datastoreItem>
</file>

<file path=customXml/itemProps2.xml><?xml version="1.0" encoding="utf-8"?>
<ds:datastoreItem xmlns:ds="http://schemas.openxmlformats.org/officeDocument/2006/customXml" ds:itemID="{20E27A21-0214-4118-B51F-501980F1173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C077DD-1380-4F4A-B2DA-2F4BC72683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Contenido</vt:lpstr>
      <vt:lpstr>Cuadro 1</vt:lpstr>
      <vt:lpstr>Cuadro 2</vt:lpstr>
      <vt:lpstr>Gráfico 2.1</vt:lpstr>
      <vt:lpstr>Cuadro 3</vt:lpstr>
      <vt:lpstr>Gráfico 3.1</vt:lpstr>
      <vt:lpstr>Gráfico 3.2 </vt:lpstr>
      <vt:lpstr>Gráfico 3.3</vt:lpstr>
      <vt:lpstr>Cuadro 4</vt:lpstr>
      <vt:lpstr>Gráfico 4.1</vt:lpstr>
      <vt:lpstr>Gráfico 4.2</vt:lpstr>
      <vt:lpstr>Cuadros 5.1 - 5.2</vt:lpstr>
      <vt:lpstr>Gráfico 5.1</vt:lpstr>
      <vt:lpstr>Gráfico 5.2</vt:lpstr>
      <vt:lpstr>Gráfico 5.3 PIN</vt:lpstr>
      <vt:lpstr>Gráfico 5.4 DTR</vt:lpstr>
      <vt:lpstr>Gráfico 5.5 CCD</vt:lpstr>
      <vt:lpstr>Gráfico 5.6 CDD</vt:lpstr>
      <vt:lpstr>Gráfico 5.7 SM</vt:lpstr>
      <vt:lpstr>Cuadro 6.1</vt:lpstr>
      <vt:lpstr>Cuadro 6.2</vt:lpstr>
      <vt:lpstr>Cuadro 7</vt:lpstr>
      <vt:lpstr>Gráfico 7.1</vt:lpstr>
      <vt:lpstr>Cuadro 8</vt:lpstr>
      <vt:lpstr>Gráfico 8.1 CLC</vt:lpstr>
      <vt:lpstr>Cuadro 9</vt:lpstr>
      <vt:lpstr>Insumo de Firma Digital</vt:lpstr>
      <vt:lpstr>Gráfico 9.1</vt:lpstr>
      <vt:lpstr>Gráfico 9.2</vt:lpstr>
      <vt:lpstr>Gráfico 9.3</vt:lpstr>
      <vt:lpstr>Gráfico 9.4</vt:lpstr>
      <vt:lpstr>Gráfico 9.5</vt:lpstr>
      <vt:lpstr>Gráfico 9.6</vt:lpstr>
      <vt:lpstr>Gráfico 10.1</vt:lpstr>
    </vt:vector>
  </TitlesOfParts>
  <Company>SINPE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Costa Rica: Transferencias electrónicas a 2023</dc:title>
  <dc:creator>Diego Quirós</dc:creator>
  <cp:lastModifiedBy>RODRIGUEZ NUNEZ SIMON BENJAMIN</cp:lastModifiedBy>
  <dcterms:created xsi:type="dcterms:W3CDTF">2011-02-03T17:48:38Z</dcterms:created>
  <dcterms:modified xsi:type="dcterms:W3CDTF">2025-04-01T22:12:14Z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0x01010084FBFEC7D7D134469E139F4C462038BC</vt:lpwstr>
  </property>
  <property fmtid="{D5CDD505-2E9C-101B-9397-08002B2CF9AE}" pid="3" name="MSIP_Label_b8b4be34-365a-4a68-b9fb-75c1b6874315_Enabled">
    <vt:lpwstr>true</vt:lpwstr>
  </property>
  <property fmtid="{D5CDD505-2E9C-101B-9397-08002B2CF9AE}" pid="4" name="MSIP_Label_b8b4be34-365a-4a68-b9fb-75c1b6874315_SetDate">
    <vt:lpwstr>2023-03-08T22:00:46Z</vt:lpwstr>
  </property>
  <property fmtid="{D5CDD505-2E9C-101B-9397-08002B2CF9AE}" pid="5" name="MSIP_Label_b8b4be34-365a-4a68-b9fb-75c1b6874315_Method">
    <vt:lpwstr>Standard</vt:lpwstr>
  </property>
  <property fmtid="{D5CDD505-2E9C-101B-9397-08002B2CF9AE}" pid="6" name="MSIP_Label_b8b4be34-365a-4a68-b9fb-75c1b6874315_Name">
    <vt:lpwstr>b8b4be34-365a-4a68-b9fb-75c1b6874315</vt:lpwstr>
  </property>
  <property fmtid="{D5CDD505-2E9C-101B-9397-08002B2CF9AE}" pid="7" name="MSIP_Label_b8b4be34-365a-4a68-b9fb-75c1b6874315_SiteId">
    <vt:lpwstr>618d0a45-25a6-4618-9f80-8f70a435ee52</vt:lpwstr>
  </property>
  <property fmtid="{D5CDD505-2E9C-101B-9397-08002B2CF9AE}" pid="8" name="MSIP_Label_b8b4be34-365a-4a68-b9fb-75c1b6874315_ActionId">
    <vt:lpwstr>2f38cfb0-22f0-46f4-9525-00001cabd54e</vt:lpwstr>
  </property>
  <property fmtid="{D5CDD505-2E9C-101B-9397-08002B2CF9AE}" pid="9" name="MSIP_Label_b8b4be34-365a-4a68-b9fb-75c1b6874315_ContentBits">
    <vt:lpwstr>2</vt:lpwstr>
  </property>
</Properties>
</file>