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Documentos Usuarios\quinteromn\Downloads\"/>
    </mc:Choice>
  </mc:AlternateContent>
  <xr:revisionPtr revIDLastSave="0" documentId="13_ncr:1_{082B6A84-85C5-4555-92DB-CF75EFDABF10}" xr6:coauthVersionLast="47" xr6:coauthVersionMax="47" xr10:uidLastSave="{00000000-0000-0000-0000-000000000000}"/>
  <bookViews>
    <workbookView xWindow="-110" yWindow="-110" windowWidth="19420" windowHeight="10420" activeTab="1" xr2:uid="{A43DED18-C515-4802-8D80-FD54DC18DCA3}"/>
  </bookViews>
  <sheets>
    <sheet name="Consulta por Entidad" sheetId="1" r:id="rId1"/>
    <sheet name="Datos Totales por Afiliado" sheetId="2" r:id="rId2"/>
  </sheets>
  <definedNames>
    <definedName name="_xlnm._FilterDatabase" localSheetId="1" hidden="1">'Datos Totales por Afiliado'!$A$1:$J$56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7" i="1" l="1"/>
  <c r="E31" i="1"/>
  <c r="D31" i="1"/>
  <c r="E30" i="1"/>
  <c r="D30" i="1"/>
  <c r="E29" i="1"/>
  <c r="D29" i="1"/>
  <c r="E28" i="1"/>
  <c r="D28" i="1"/>
  <c r="E27" i="1"/>
  <c r="D27" i="1"/>
  <c r="E26" i="1"/>
  <c r="D26" i="1"/>
  <c r="E25" i="1"/>
  <c r="D25" i="1"/>
  <c r="E24" i="1"/>
  <c r="D24" i="1"/>
  <c r="E23" i="1"/>
  <c r="D23" i="1"/>
  <c r="E22" i="1"/>
  <c r="D22" i="1"/>
  <c r="E21" i="1"/>
  <c r="D21" i="1"/>
  <c r="E20" i="1"/>
  <c r="D20" i="1"/>
  <c r="E19" i="1"/>
  <c r="D19" i="1"/>
  <c r="E18" i="1"/>
  <c r="D18" i="1"/>
  <c r="D16" i="1"/>
  <c r="E17" i="1"/>
  <c r="D17" i="1"/>
  <c r="E16" i="1"/>
  <c r="E15" i="1"/>
  <c r="D15" i="1"/>
  <c r="E14" i="1"/>
  <c r="D14" i="1"/>
  <c r="E13" i="1"/>
  <c r="D13" i="1"/>
  <c r="E12" i="1"/>
  <c r="D12" i="1"/>
  <c r="E11" i="1"/>
  <c r="D11" i="1"/>
  <c r="E10" i="1"/>
  <c r="D10" i="1"/>
  <c r="E9" i="1"/>
  <c r="D9" i="1"/>
  <c r="H7" i="1" l="1"/>
  <c r="G7" i="1"/>
  <c r="F7" i="1"/>
  <c r="E7" i="1"/>
  <c r="D7" i="1"/>
</calcChain>
</file>

<file path=xl/sharedStrings.xml><?xml version="1.0" encoding="utf-8"?>
<sst xmlns="http://schemas.openxmlformats.org/spreadsheetml/2006/main" count="421" uniqueCount="259">
  <si>
    <t>Entidad</t>
  </si>
  <si>
    <t>Horario</t>
  </si>
  <si>
    <t>Ubique su entidad</t>
  </si>
  <si>
    <t xml:space="preserve"> -</t>
  </si>
  <si>
    <t xml:space="preserve"> - </t>
  </si>
  <si>
    <t>Observaciones</t>
  </si>
  <si>
    <t>Sin costo</t>
  </si>
  <si>
    <t>Firma Digital - Oficinas de Registro</t>
  </si>
  <si>
    <t>Seleccione la entidad</t>
  </si>
  <si>
    <t>Certificado, tarjeta y lector de tarjeta</t>
  </si>
  <si>
    <t>Certificado y tarjeta (renovación)</t>
  </si>
  <si>
    <t>Solo lector de tarjeta</t>
  </si>
  <si>
    <t>Desbloqueo de tarejta o cambio de PIN</t>
  </si>
  <si>
    <t>Costo de los productos</t>
  </si>
  <si>
    <t>Productos</t>
  </si>
  <si>
    <t>Oficinas de Registros Autorizadas</t>
  </si>
  <si>
    <t>Lugar</t>
  </si>
  <si>
    <t>Teléfono cita</t>
  </si>
  <si>
    <t>Datos de las oficinas de Registro</t>
  </si>
  <si>
    <t>Banco - Bac San José</t>
  </si>
  <si>
    <t>Cliente y No cliente: ₡38.900</t>
  </si>
  <si>
    <t>Cliente y No cliente: ₡30.000</t>
  </si>
  <si>
    <t>Cliente y No cliente: ₡13.500</t>
  </si>
  <si>
    <t>Precios incluyen IVA</t>
  </si>
  <si>
    <t>Lugar 1</t>
  </si>
  <si>
    <t>Lugar 2</t>
  </si>
  <si>
    <t>Lugar 3</t>
  </si>
  <si>
    <t>San José, Moravia, 200 mts. oeste del parque</t>
  </si>
  <si>
    <t xml:space="preserve">Lunes a Viernes: 9:00 am a 4:40 pm 
Sábados: 
9:00 am a 12:40 
</t>
  </si>
  <si>
    <t>​San José,  Curridabat,1 km al este del Indoor Club, frente al edificio Domus.</t>
  </si>
  <si>
    <t>Lugar 4</t>
  </si>
  <si>
    <t>San José, ​San Pedro de Montes de Oca, contiguo a la rotonda La Bandera.</t>
  </si>
  <si>
    <t>Lugar 5</t>
  </si>
  <si>
    <t>​San José, Escazú, Guachipelín. Frente al centro comercial La Paco.</t>
  </si>
  <si>
    <t xml:space="preserve">
2295 9000
Extensión: 58021​
CAT Premium​​​​​ ​ ​</t>
  </si>
  <si>
    <t>Banco - BCT</t>
  </si>
  <si>
    <t>Cliente: ₡67.800</t>
  </si>
  <si>
    <t>Cliente: ₡6.500</t>
  </si>
  <si>
    <t>​Agencia BCT Curridabat, frente al parqueo del Indoor Club</t>
  </si>
  <si>
    <t>Banco - Central - BCCR</t>
  </si>
  <si>
    <t>Público en General: 
 ₡35.000</t>
  </si>
  <si>
    <t>Público en General: 
 ₡25.000</t>
  </si>
  <si>
    <t>Público en General: 
 ₡10.000</t>
  </si>
  <si>
    <t>Público en General: 
 ₡2.000</t>
  </si>
  <si>
    <t>2243-4000</t>
  </si>
  <si>
    <t>Avenida Central y Primera, calles 2 y 4</t>
  </si>
  <si>
    <t>Medio de Pago: 
Transferencia en Tiempo Real como único canal autorizado. Puede ser solicitada en cualquier entidad asociada al Sinpe.
Cuenta a depositar: CR66010000010001000140
Cédula jurídica (institución autónoma): 4000-004017
Antes de solicitar la cita en el BCCR debe realizar el pago, la informacion de las cuentas se la envían por correo electrónico, cuando llama al telefono 2243-4000 
Una vez realizado el pago debe llamar a ese mismo número para  confirmar el ingreso de los fondos en las cuentas del Banco Central y asi agendar su cita.</t>
  </si>
  <si>
    <t>Banco: Davivienda</t>
  </si>
  <si>
    <t xml:space="preserve">	
Sucursal, Centro Comercial Momentum Pinares. 
</t>
  </si>
  <si>
    <t>Sucursal: Edificio Torre Meridiano​</t>
  </si>
  <si>
    <t>2287-1111
Consultas al correo:
Costarica_clientes@davivienda.cr</t>
  </si>
  <si>
    <t>Lunes a Viernes
10:00 am a 5:00 pm</t>
  </si>
  <si>
    <t>Banco: De Costa Rica - BCR</t>
  </si>
  <si>
    <t xml:space="preserve">Clientes: 
 $65.00
Público General
 $75.00
</t>
  </si>
  <si>
    <t>Se debe sumar el 13% del IVA a los precios</t>
  </si>
  <si>
    <t xml:space="preserve">Clientes: 
 $32.00
Público General
 $32.00
</t>
  </si>
  <si>
    <t xml:space="preserve">Clientes: 
 $30.00
Público General
 $39.00
</t>
  </si>
  <si>
    <t xml:space="preserve">Clientes: 
 $5.00
Público General
 $10.00
</t>
  </si>
  <si>
    <t xml:space="preserve">800-BCRCITA (227-2482)
serviciosdigitales@bancobcr.com </t>
  </si>
  <si>
    <t>San José: Oficinas centrales:
San José, Avenida 12 y 14, calle 9.</t>
  </si>
  <si>
    <t>Lunes a Viernes
9:00  am a 5:00 pm</t>
  </si>
  <si>
    <t>Pavas: Centro Comercial Plazo Mayor
Contiguo a la Librería Lehman</t>
  </si>
  <si>
    <t>Lunes a Viernes
9:00  am a 4:00 pm</t>
  </si>
  <si>
    <t>Paseo de los Estudiantes</t>
  </si>
  <si>
    <t>San  Pedro de Montes de Oca, UCR Sede Rodrigo Facio, Edificio Administrativo A, 1° planta contiguo a la Tesorería y la Oficina de Becas</t>
  </si>
  <si>
    <t>​San José, Avenida 12 y 14, calle 9.</t>
  </si>
  <si>
    <t>Lugar 6</t>
  </si>
  <si>
    <t>Lugar 7</t>
  </si>
  <si>
    <t>Lugar 8</t>
  </si>
  <si>
    <t>Lugar 9</t>
  </si>
  <si>
    <t>San Ramón, 550 metros oeste de la Iglesia Católica de San Ramón, Alajuela.</t>
  </si>
  <si>
    <t xml:space="preserve">Frente al Costado sur del Parque Central, Ciudad Quesada, Alajuela
</t>
  </si>
  <si>
    <t>Banco: Lafise</t>
  </si>
  <si>
    <t>Clientes: 
 ₡40.002
Público General
 ₡54.240</t>
  </si>
  <si>
    <t>Clientes: 
 ₡30.510
Público General
 ₡37.290</t>
  </si>
  <si>
    <t>Clientes: 
 ₡6.780
Público General
 ₡10.170</t>
  </si>
  <si>
    <t xml:space="preserve">	
8000-LAFISE (8000-523473) o firmadigital@lafise.fi.cr</t>
  </si>
  <si>
    <t xml:space="preserve">
Sucursal San Pedro</t>
  </si>
  <si>
    <t>Banco: Nacional - BNCR</t>
  </si>
  <si>
    <t>Clientes: 
 ₡28.828.56
Público General
 ₡34.828,86</t>
  </si>
  <si>
    <t>Clientes: 
 ₡3.390,00
Público General
 ₡10.170,00</t>
  </si>
  <si>
    <t>Precios incluyen IVA.
Red de Oficinas de Registro de Firma Digital, el pago se realiza en el momento de su atención.</t>
  </si>
  <si>
    <t>BNCR: 
Costado norte del Banco Central de Costa Rica, avenidas 1 y 3, calle 4.</t>
  </si>
  <si>
    <t>BNCR: 
San Pedro de Montes de Oca, costado sur del Parque John F. Kennedy.</t>
  </si>
  <si>
    <t xml:space="preserve">
Edificio central de RACSA en San José, Avenida 5, Calle 1 y 0, frente a la Compañía Nacional de Fuerza y Luz. ​</t>
  </si>
  <si>
    <t>Lunes a Viernes
7:00 am a 4:00 pm</t>
  </si>
  <si>
    <t>​San Isidro del Pérez Zeledón, costado norte del parque central</t>
  </si>
  <si>
    <t>​Detrás de la Municipalidad de Desampara</t>
  </si>
  <si>
    <t xml:space="preserve">
​San Vicente, de la esquina noroeste del parque 100 mts. norte</t>
  </si>
  <si>
    <t>Lunes a Viernes
8.30 a 15:30</t>
  </si>
  <si>
    <t>Lunes a Viernes
8:30: a 16:00</t>
  </si>
  <si>
    <t>​Martes, miércoles y jueves
8.30 a 12:30</t>
  </si>
  <si>
    <t>​​Lunes a Viernes
8.30 a 15:30</t>
  </si>
  <si>
    <t>​Lunes a Viernes
8.30 a 15:50</t>
  </si>
  <si>
    <t>​Santa Ana: Costado este del Maxi Palí</t>
  </si>
  <si>
    <t>Lunes a Viernes
8.30 a 14:50 ​</t>
  </si>
  <si>
    <t>​Tibas: San Juan, costado norte de la iglesia católica</t>
  </si>
  <si>
    <t>lunes a Viernes
8.30: a 15:50</t>
  </si>
  <si>
    <t>Lugar 10</t>
  </si>
  <si>
    <t>Lugar 11</t>
  </si>
  <si>
    <t>Lugar 12</t>
  </si>
  <si>
    <t>Lugar 13</t>
  </si>
  <si>
    <t>Lugar 14</t>
  </si>
  <si>
    <t>Lugar 15</t>
  </si>
  <si>
    <t>Lugar 16</t>
  </si>
  <si>
    <t>Cartago Centro: costado sur de la Parroquia El Carmen</t>
  </si>
  <si>
    <t xml:space="preserve">Lunes a Viernes
8.30 a 15:30 </t>
  </si>
  <si>
    <t>Turrialba: ​​Frente a la antigua estación del tren​</t>
  </si>
  <si>
    <t xml:space="preserve">
Alajuela: Costado norte del Restaurante Mc Donald´s La Tropicana.</t>
  </si>
  <si>
    <t xml:space="preserve">
Alajuela - Costado oeste de la Municipalidad de la Grecia</t>
  </si>
  <si>
    <t>Lunes a Viernes
8.30 a 15:00</t>
  </si>
  <si>
    <t>Alajuela: ​Costado norte de la catedral de San Carlos</t>
  </si>
  <si>
    <t xml:space="preserve">Lunes a Viernes
8.30: a 15:30 </t>
  </si>
  <si>
    <t>Lugar 17</t>
  </si>
  <si>
    <t>Lugar 18</t>
  </si>
  <si>
    <t>Lugar 19</t>
  </si>
  <si>
    <t>Lugar 20</t>
  </si>
  <si>
    <t>Lugar 21</t>
  </si>
  <si>
    <t>Lugar 22</t>
  </si>
  <si>
    <t>Lugar 23</t>
  </si>
  <si>
    <t xml:space="preserve">
San Ramón: ​50 metros sur del templo católico de la localidad</t>
  </si>
  <si>
    <t xml:space="preserve">
Heredia Centro: costado norte del Parque Los Ángeles</t>
  </si>
  <si>
    <t>​Heredia: San Antonio de Belén, 50 mts. de la plaza de deportes</t>
  </si>
  <si>
    <t>​Lunes a Viernes
9:00 a 16:00</t>
  </si>
  <si>
    <t>Puntarenas centro: Del Mercado Municipal, 300 metros norte.</t>
  </si>
  <si>
    <t>Martes, miércoles y jueves
8.30 a 15:30</t>
  </si>
  <si>
    <t>Limón: Costado sur del Mercado Municipal</t>
  </si>
  <si>
    <t>Lunes a Viernes
8.30 a 13:10</t>
  </si>
  <si>
    <t>Limpon: Pococí, Guápiles, 200 metros norte del Estadio Ebal Rodríguez​</t>
  </si>
  <si>
    <t xml:space="preserve">
Liberia: 300 este de semáforos, entrada principal a la ciudad.</t>
  </si>
  <si>
    <t>​Nicoya, diagonal a los Tribunales de Justicia</t>
  </si>
  <si>
    <t>Banco: Popular - BPDC</t>
  </si>
  <si>
    <t>Clientes Institucional: 
 ₡40.057,87
Cliente Pago Salario: 
 ₡43.571,72
Cliente General - no integrado
 ₡49.193,87
Público General: 
 ₡52.707,72</t>
  </si>
  <si>
    <t>Cliente Institucional​: requiere coordinación, ver contacto en sección "Datos de la Oficina de Registro de la Unidad Móvil BP".
Cliente Pago Salario: Aplica tarifa para cliente Integrado que tiene al menos tres productos activos en el Banco
El pago se realiza En las Oficinas de Registro Autorizadas del Banco Popular, en  cualquier Agencia del Banco Popular.
​El pago se puede realizar previamente en cualquier Agencia del Banco Popular.
El pago se puede realizar el mismo día en la Ofi​cina de Registro donde obtuvo la cita.
En el momento de la cita debe presentar el comprobante de pago y la última cédula emitida por el Registro Civil.​</t>
  </si>
  <si>
    <t>Clientes Institucional: 
 ₡24.596,94
Cliente Pago Salario: 
 ₡26.705,24
Cliente General - no integrado
 ₡31.624,63
Público General: 
 ₡35.138,48</t>
  </si>
  <si>
    <t>Clientes Institucional: 
 ₡16.866,47
Cliente Pago Salario: 
 ₡16.886,47
Cliente General - no integrado
 ₡19.677,55
Público General: 
 ₡22.488,63</t>
  </si>
  <si>
    <t>Clientes Institucional: 
 ₡5.622,16
Cliente Pago Salario: 
 ₡5.622,16
Cliente General - no integrado
 ₡7.027.00
Público General: 
 ₡7.027,00</t>
  </si>
  <si>
    <t>Telefono: 2202-5104 ó 2202-2020     Correo electrónico: citasfirmadigital@bp.fi.cr</t>
  </si>
  <si>
    <t xml:space="preserve">
​A convenir por la GAM y todo el país.</t>
  </si>
  <si>
    <t>Banco: Promerica</t>
  </si>
  <si>
    <t>Clientes: 
 ₡40.000
Público General
 ₡54.000</t>
  </si>
  <si>
    <t>Clientes: 
 ₡28.500
Público General
 ₡28.500</t>
  </si>
  <si>
    <t>Clientes: 
 ₡19.000
Público General
 ₡19.000</t>
  </si>
  <si>
    <t>Clientes: 
 ₡6.800
Público General
 ₡6.800</t>
  </si>
  <si>
    <t>Lunes a Viernes
Curridabat, Centro Comercial Hacienda La Lima, diagonal al Centro Comercial Plaza del Sol.</t>
  </si>
  <si>
    <t>8:00 am a 5:30 pm (previa cita)</t>
  </si>
  <si>
    <t>Escazú, El Cedral, Centro Corporativo Cedral, San Rafael de Escazú.​</t>
  </si>
  <si>
    <t xml:space="preserve">	
2519-8090</t>
  </si>
  <si>
    <t>Banco: Scotiabank</t>
  </si>
  <si>
    <t>Clientes: 
 ₡39.550</t>
  </si>
  <si>
    <t>Precios con IVA incluido</t>
  </si>
  <si>
    <t>Clientes: 
 ₡28.250</t>
  </si>
  <si>
    <t>Clientes: 
 ₡6.780</t>
  </si>
  <si>
    <t>Se requiere sacar cita previamente: Teléfono: 2210-4000
Correo electrónico: citasfirmadigital@scotiabank.com</t>
  </si>
  <si>
    <t xml:space="preserve">
Sabana Norte, diagonal al Estadio Nacional.</t>
  </si>
  <si>
    <t>Lunes a Viernes
9:00 am a 5:00 pm</t>
  </si>
  <si>
    <t>Caja de Ande</t>
  </si>
  <si>
    <t>Clientes: 
 ₡15.000</t>
  </si>
  <si>
    <t xml:space="preserve">	
4702-7918
firmadigitalcajadeande@cajadeande.fi.cr  </t>
  </si>
  <si>
    <t>Servicio exclusivo para clientes de Caja de Ande</t>
  </si>
  <si>
    <t xml:space="preserve">
San José, Avenida Segunda, calle 13-13bis</t>
  </si>
  <si>
    <t>Coocique</t>
  </si>
  <si>
    <t>Clientes: 
 ₡46.000
Público General
 ₡51.000</t>
  </si>
  <si>
    <t>Clientes: 
 ₡38.000
Público General
 ₡40.000</t>
  </si>
  <si>
    <t>Clientes: 
 ₡25.000
Público General
 ₡30.000</t>
  </si>
  <si>
    <t>Clientes: 
 ₡10.000
Público General
 ₡12.000</t>
  </si>
  <si>
    <t xml:space="preserve">2401-1500
firmadigital@coocique.fi.cr   </t>
  </si>
  <si>
    <t>Lunes a Viernes de 8:00 am a 12:00 md y de 1:00 pm a 4:30 pm</t>
  </si>
  <si>
    <t>​Oficinas Centrales de Coocique, ubicadas en Ciudad Quesada centro, costado este de la catedral.</t>
  </si>
  <si>
    <t>Coopealianza</t>
  </si>
  <si>
    <t>Clientes: 
 ₡40.115
Público General
 ₡42.375</t>
  </si>
  <si>
    <t>Clientes: 
 ₡38.872
Público General
 ₡41.132</t>
  </si>
  <si>
    <t>Clientes: 
 ₡19.436
Público General
 ₡21.963</t>
  </si>
  <si>
    <t>Clientes: 
 ₡7.797
Público General
 ₡10.057</t>
  </si>
  <si>
    <t>Pagos a la sigueinte cuenta: 
Coopealianza R.L.​
Cuenta a depositar: CR86081302270004381225
Cédula jurídica: 3-004-045138</t>
  </si>
  <si>
    <t>https://coopealianza.fi.cr/tramites-en-linea</t>
  </si>
  <si>
    <t xml:space="preserve"> 
Villa Ligia, Pérez Zeledón, contiguo a Coopemadereros R.L.
 </t>
  </si>
  <si>
    <t>Lunes a Viernes
8:00 am a 5:30 pm (previa cita)
Sábado  8:00 am a 12:00 md (previa cita)</t>
  </si>
  <si>
    <t>Coopeande N° 1</t>
  </si>
  <si>
    <t>Clientes: 
Agencia:  ₡40.340
Unidad Móvil:  ₡47.065
Público General
Agencia:  ₡47.065
Unidad Móvil:   ₡53.790</t>
  </si>
  <si>
    <t>Clientes: 
Agencia:  ₡26.895
Unidad Móvil:  ₡33.620
Público General
Agencia:  ₡33.620
Unidad Móvil:   ₡40.340</t>
  </si>
  <si>
    <t>Clientes: 
Agencia:  ₡16.810
Unidad Móvil:  ₡16.810
Público General
Agencia:  ₡23.530
Unidad Móvil:   ₡23.530</t>
  </si>
  <si>
    <t>Clientes: 
Agencia:  ₡6.725
Unidad Móvil:  ₡10.085
Público General
Agencia:  ₡6.725
Unidad Móvil:   ₡10.085</t>
  </si>
  <si>
    <t xml:space="preserve">
Barrio la California, avenida central y calle 27. De la Embajada de Nicaragua, 100 metros al este, edificio esquinero.</t>
  </si>
  <si>
    <t>Lunes a Viernes
9:00 am a 6:00 pm
Sábados
9:00 am a 1:00 pm</t>
  </si>
  <si>
    <t>2243-0303</t>
  </si>
  <si>
    <t>Sobre calle 10, avenida 2. 100 metros al este del Palacio de los Deportes</t>
  </si>
  <si>
    <t>Agencia Móvil
Barrio la California, avenida central y calle 27. De la Embajada de Nicaragua, 100 metros al este, edificio esquinero.​</t>
  </si>
  <si>
    <t>Lunes y Martes
9:00 am a 6:00 pm</t>
  </si>
  <si>
    <t>Coopecaja RL</t>
  </si>
  <si>
    <t>2542-1000 opción 3
​firmadigital@coopecaja.fi.cr
info@coopecaja.fi.cr</t>
  </si>
  <si>
    <t xml:space="preserve">
San José, Cantón Catedral, Avenida 12, entre calles 5 y 7 Edificio Coopecaja R. L.​</t>
  </si>
  <si>
    <t>De lunes a viernes
8:30 a.m. a 5:00 p.m.</t>
  </si>
  <si>
    <t>Coopenae</t>
  </si>
  <si>
    <t xml:space="preserve">
Oficina Sucursal San José, calle 0, avenidas 12 y 14, 50 metros al sur de la Iglesia la Dolorosa</t>
  </si>
  <si>
    <t xml:space="preserve"> 
Oficina Coopenae CFIA, primer piso Colegio Federado de Ingenieros y de Arquitectos, contiguo al Indoor Club, Curridabat.</t>
  </si>
  <si>
    <t>Grupo Mutual Alajuela</t>
  </si>
  <si>
    <t>Clientes: 
 ₡23.450
Público General
 ₡30.155</t>
  </si>
  <si>
    <t>Clientes: 
 ₡6.700
Público General
 ₡10.000</t>
  </si>
  <si>
    <t>Lunes a Viernes
8:00 am a 5:00 pm
​Sábados de 8:00 am a 12:00 medio día</t>
  </si>
  <si>
    <t>150 metros al oeste de Plaza Ferias. Alajuela (oficinas centrales)</t>
  </si>
  <si>
    <t xml:space="preserve">2437-1000
firmadigital@grupomutual.fi.cr
 </t>
  </si>
  <si>
    <t>INS</t>
  </si>
  <si>
    <t>San José: 2287-6000
Ext. 3131
Alajuela: 2240-9685
Ext. 7556-7501 - 7503
Cartago: 2550-4000
Ext. 4050 - 4032</t>
  </si>
  <si>
    <t>San José: 
Oficinas Centrales, frente al Parque España, avenidas 7 y 9, calle 9 y 9 bis.
Mezzanie 2.</t>
  </si>
  <si>
    <t>Martes a Jueves
8:00 am a 12: pm</t>
  </si>
  <si>
    <t>Clientes: 
 ₡20.340
Público General
 ₡23.730
Solo certificado, tiene el mismo valor que solo lector.</t>
  </si>
  <si>
    <t>Clientes: 
 ₡36.160
Solo certificado: 
Clientes: 
 ₡18.080</t>
  </si>
  <si>
    <t>Clientes: 
 ₡20.100
Público General
 ₡26.800
Solo certificado: 
Clientes: 
 ₡16.750
Público General
 ₡20.100</t>
  </si>
  <si>
    <t>Sin costo
Solo certificado:  Sin costo</t>
  </si>
  <si>
    <t>De lunes a viernes
8:30 a.m. a 4:00 p.m.
Sábado: 8:15 am a 11:30 am.</t>
  </si>
  <si>
    <t xml:space="preserve">Cliente: ₡22.600
</t>
  </si>
  <si>
    <t xml:space="preserve">Cliente: ₡50.850
Solo Certificado
Clientes: ₡28.250
</t>
  </si>
  <si>
    <t xml:space="preserve">Cliente y No cliente: 
Lector USB₡20.700
</t>
  </si>
  <si>
    <t>Uso exclusivo de la entidad. No se brinda el servicio a clientes externos.</t>
  </si>
  <si>
    <t>Alajuela: 100 metros al este y 150 norte de los Tribunales de Justicia</t>
  </si>
  <si>
    <t xml:space="preserve">Cartago: 600 metros al sur y 100 metros al Oeste del Banco Nacional de Costa Rica </t>
  </si>
  <si>
    <t>​Lunes a Viernes
9.30 a 15:30</t>
  </si>
  <si>
    <t>Lunes a Viernes
8.30a 15:30</t>
  </si>
  <si>
    <t>Citas con BNCR: 2212-2000 opción 1 luego opción 3.
Citas con Racsa: 
SICOP-RACSA, marcando 1311 opción 7</t>
  </si>
  <si>
    <t xml:space="preserve">
San Jose: 
Edificio Paz, 50 metros oeste del Parque Central, sobre avenida segunda.</t>
  </si>
  <si>
    <t>​
Heredia: 
​Costado sur del Liceo de Heredia</t>
  </si>
  <si>
    <t xml:space="preserve">
San José: 
150 metros de la esquina sureste del Mercado Municipal de Pérez Zeledón.</t>
  </si>
  <si>
    <t xml:space="preserve">
Guanacaste: 
​Avenida 25 de julio diagonal a los Tribunales de Justicia, entrada principal de Liberia.</t>
  </si>
  <si>
    <t xml:space="preserve">
​Alajuela: 
100 metros sur y 25 metros oeste de la Municipalidad de Grecia.</t>
  </si>
  <si>
    <t xml:space="preserve">
Puntarenas: 
​Frente a la parada de Empresarios Unidos en Puntarenas.</t>
  </si>
  <si>
    <t xml:space="preserve">
​​San José: 
Pavas, 75 metros oeste de Tienda CEMACO contiguo a Euromobilia.</t>
  </si>
  <si>
    <t>Escazú, Centro Comercial Trejos Montealegre</t>
  </si>
  <si>
    <t xml:space="preserve">Clientes y público en general:  ₡41.000
</t>
  </si>
  <si>
    <t>Clientes y público en general: ₡24.000</t>
  </si>
  <si>
    <t xml:space="preserve">Clientes y público en general:  ₡21.000
Solo certificado, tiene el mismo valor que solo lector. </t>
  </si>
  <si>
    <t>Clientes y público en general:  ₡3.500</t>
  </si>
  <si>
    <t>Oficina Central:  Rorhmoser, frente a Centro Comercial Plaza Mayor. Edificio BCT</t>
  </si>
  <si>
    <t>Lunes a Viernes:
10:00 am a 11:00 md  y de 3:00 pm a 4:00 pm</t>
  </si>
  <si>
    <t>Guachipelín de Escazú: Centro Comercial Distrito 4</t>
  </si>
  <si>
    <t>Clientes: 
 ₡40.625,00
Público General
 ₡46.875,00</t>
  </si>
  <si>
    <t>Clientes: 
 Tipo Pocket: ₡18.750,00
 Aplicacón A Bordo: ₡36.001,80
Público General
 Tipo Pocket: ₡24.375,00
 Aplicacón A Bordo: ₡43.202,16</t>
  </si>
  <si>
    <t>Liberia, Do it Center, cruce entrada a Papagayo</t>
  </si>
  <si>
    <t>Lunes a Viernes : 10:00 am a 11: 00 am y de 3:00 pm a 4:00 pm</t>
  </si>
  <si>
    <t>Datos de donde obtener la cita</t>
  </si>
  <si>
    <t xml:space="preserve">Oficina Central: 2212-8000
fdrohrmoser@corporacionbct.com
Curridabat: 
2224-
fdcurridabat@corporacionbct.com
Guachipelín de Escazú: 2212-8800
fddistrito4@corporacionbct.com
Liberia: 2667-1012
fdliberia@corporacionbct.com
</t>
  </si>
  <si>
    <t>Martesa Jueves: 9:00 am a 11:45 am  y 1:00 pm a 4:00 pm</t>
  </si>
  <si>
    <t>Clientes: 
 ₡38.530
Público General
 ₡46.230</t>
  </si>
  <si>
    <t>Guanacaste, Liberia. Centro Comercial Santa Rosa</t>
  </si>
  <si>
    <t>Clientes: 
 ₡36.000
Público General
 ₡54.000</t>
  </si>
  <si>
    <t>Clientes: 
 ₡22.000
Público General
 ₡34.000</t>
  </si>
  <si>
    <t>Clientes: 
 ₡14.000
Público General
 ₡20.000</t>
  </si>
  <si>
    <t>Clientes: 
 ₡6.000
Público General
 ₡8.000</t>
  </si>
  <si>
    <t>Lunes a viernes de 8.45 am a 4:30 pm
Contacto Cliente Institucional:
flolopez@bp.fi.cr
secastro@bp.fi.cr
BPOficinaMovil@bp.fi.cr</t>
  </si>
  <si>
    <t>Clientes: 
 ₡40.000
Público General
 ₡48.000</t>
  </si>
  <si>
    <t>Clientes: 
 ₡30.000
Público General
 ₡35.000</t>
  </si>
  <si>
    <t>Clientes: 
 ₡20.000
Público General
 ₡25.000</t>
  </si>
  <si>
    <t>Clientes: 
 ₡7.000
Público General
 ₡10.000</t>
  </si>
  <si>
    <t>El monto cobrado ya incluye el impuesto sobre ventas. 
El pago se puede realizar por Sinpe Móvil al número: 8591-9060.</t>
  </si>
  <si>
    <t>Para solicitud de citas se debe dirigir al sitio:
https://www.coopenae.fi.cr/firma-digital/
Consultas al correo:
firmadigital1@coopenae.fi.cr
Teléfono:
2257-9060</t>
  </si>
  <si>
    <t xml:space="preserve">Lunes a Viernes
9:00 am a 5:00 pm
Sábados
9:00 am a 12:00 md. 
</t>
  </si>
  <si>
    <t>Lunes a Viernes
8:30 am a 5:00 pm</t>
  </si>
  <si>
    <t>Lunes a Viernes de 9:00 am a 4:00 pm</t>
  </si>
  <si>
    <t>"Lunes a viernes de 9:00am a 4:00pm
Sábados de 8:30 a 11:00am"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</si>
</sst>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9" x14ac:knownFonts="1">
    <font>
      <sz val="11"/>
      <color theme="1"/>
      <name val="Calibri"/>
      <family val="2"/>
      <scheme val="minor"/>
    </font>
    <font>
      <sz val="11"/>
      <color theme="1"/>
      <name val="Century Gothic"/>
      <family val="2"/>
    </font>
    <font>
      <b/>
      <sz val="11"/>
      <color theme="1"/>
      <name val="Century Gothic"/>
      <family val="2"/>
    </font>
    <font>
      <b/>
      <sz val="18"/>
      <color theme="1"/>
      <name val="Century Gothic"/>
      <family val="2"/>
    </font>
    <font>
      <sz val="12"/>
      <color theme="1"/>
      <name val="Century Gothic"/>
      <family val="2"/>
    </font>
    <font>
      <b/>
      <sz val="12"/>
      <color theme="0"/>
      <name val="Century Gothic"/>
      <family val="2"/>
    </font>
    <font>
      <sz val="16"/>
      <color theme="0" tint="-0.499984740745262"/>
      <name val="STFangsong"/>
      <charset val="134"/>
    </font>
    <font>
      <sz val="16"/>
      <color theme="0" tint="-0.499984740745262"/>
      <name val="Script MT Bold"/>
      <family val="4"/>
    </font>
    <font>
      <sz val="16"/>
      <color theme="0" tint="-0.499984740745262"/>
      <name val="Monotype Corsiva"/>
      <family val="4"/>
    </font>
    <font>
      <b/>
      <sz val="11"/>
      <color theme="4" tint="-0.499984740745262"/>
      <name val="Century Gothic"/>
      <family val="2"/>
    </font>
    <font>
      <b/>
      <sz val="28"/>
      <color theme="1"/>
      <name val="Century Gothic"/>
      <family val="2"/>
    </font>
    <font>
      <b/>
      <sz val="10"/>
      <color theme="0"/>
      <name val="Century Gothic"/>
      <family val="2"/>
    </font>
    <font>
      <b/>
      <sz val="10"/>
      <color theme="1"/>
      <name val="Century Gothic"/>
      <family val="2"/>
    </font>
    <font>
      <sz val="10"/>
      <color theme="1"/>
      <name val="Century Gothic"/>
      <family val="2"/>
    </font>
    <font>
      <b/>
      <sz val="14"/>
      <color theme="4" tint="-0.499984740745262"/>
      <name val="Century Gothic"/>
      <family val="2"/>
    </font>
    <font>
      <sz val="8"/>
      <name val="Calibri"/>
      <family val="2"/>
      <scheme val="minor"/>
    </font>
    <font>
      <b/>
      <sz val="16"/>
      <color theme="4" tint="-0.499984740745262"/>
      <name val="Century Gothic"/>
      <family val="2"/>
    </font>
    <font>
      <sz val="11"/>
      <color theme="1"/>
      <name val="Calibri"/>
      <family val="2"/>
      <scheme val="minor"/>
    </font>
    <font>
      <u/>
      <sz val="11"/>
      <color theme="10"/>
      <name val="Calibri"/>
      <family val="2"/>
      <scheme val="minor"/>
    </font>
  </fonts>
  <fills count="5">
    <fill>
      <patternFill patternType="none"/>
    </fill>
    <fill>
      <patternFill patternType="gray125"/>
    </fill>
    <fill>
      <patternFill patternType="solid">
        <fgColor theme="4" tint="-0.499984740745262"/>
        <bgColor indexed="64"/>
      </patternFill>
    </fill>
    <fill>
      <patternFill patternType="solid">
        <fgColor theme="3" tint="0.799981688894314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6">
    <xf numFmtId="0" fontId="0" fillId="0" borderId="0"/>
    <xf numFmtId="43" fontId="17" fillId="0" borderId="0" applyFont="0" applyFill="0" applyBorder="0" applyAlignment="0" applyProtection="0"/>
    <xf numFmtId="0" fontId="18" fillId="0" borderId="0" applyNumberForma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cellStyleXfs>
  <cellXfs count="37">
    <xf numFmtId="0" fontId="0" fillId="0" borderId="0" xfId="0"/>
    <xf numFmtId="0" fontId="1" fillId="0" borderId="0" xfId="0" applyFont="1"/>
    <xf numFmtId="0" fontId="2" fillId="0" borderId="0" xfId="0" applyFont="1"/>
    <xf numFmtId="0" fontId="3" fillId="0" borderId="0" xfId="0" applyFont="1"/>
    <xf numFmtId="0" fontId="4" fillId="0" borderId="0" xfId="0" applyFont="1" applyAlignment="1">
      <alignment horizontal="center"/>
    </xf>
    <xf numFmtId="0" fontId="6" fillId="0" borderId="0" xfId="0" applyFont="1"/>
    <xf numFmtId="0" fontId="7" fillId="0" borderId="0" xfId="0" applyFont="1"/>
    <xf numFmtId="0" fontId="8" fillId="0" borderId="0" xfId="0" applyFont="1"/>
    <xf numFmtId="0" fontId="5" fillId="2" borderId="1" xfId="0" applyFont="1" applyFill="1" applyBorder="1" applyAlignment="1">
      <alignment horizontal="center" vertical="center"/>
    </xf>
    <xf numFmtId="0" fontId="3" fillId="3" borderId="0" xfId="0" applyFont="1" applyFill="1"/>
    <xf numFmtId="0" fontId="1" fillId="3" borderId="0" xfId="0" applyFont="1" applyFill="1"/>
    <xf numFmtId="0" fontId="2" fillId="3" borderId="0" xfId="0" applyFont="1" applyFill="1"/>
    <xf numFmtId="0" fontId="9" fillId="3" borderId="0" xfId="0" applyFont="1" applyFill="1"/>
    <xf numFmtId="0" fontId="4" fillId="3" borderId="0" xfId="0" applyFont="1" applyFill="1" applyAlignment="1">
      <alignment horizontal="center"/>
    </xf>
    <xf numFmtId="0" fontId="1" fillId="4" borderId="1" xfId="0" applyFont="1" applyFill="1" applyBorder="1" applyAlignment="1">
      <alignment horizontal="left" vertical="center"/>
    </xf>
    <xf numFmtId="0" fontId="1" fillId="4" borderId="1" xfId="0" applyFont="1" applyFill="1" applyBorder="1" applyAlignment="1">
      <alignment horizontal="left" vertical="center" wrapText="1"/>
    </xf>
    <xf numFmtId="0" fontId="10" fillId="3" borderId="0" xfId="0" applyFont="1" applyFill="1"/>
    <xf numFmtId="0" fontId="11"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12" fillId="0" borderId="0" xfId="0" applyFont="1"/>
    <xf numFmtId="0" fontId="13" fillId="0" borderId="0" xfId="0" applyFont="1" applyAlignment="1">
      <alignment horizontal="justify" vertical="justify" wrapText="1"/>
    </xf>
    <xf numFmtId="0" fontId="13" fillId="0" borderId="0" xfId="0" applyFont="1"/>
    <xf numFmtId="0" fontId="14" fillId="3" borderId="0" xfId="0" applyFont="1" applyFill="1" applyProtection="1">
      <protection locked="0"/>
    </xf>
    <xf numFmtId="0" fontId="5" fillId="2" borderId="1" xfId="0" applyFont="1" applyFill="1" applyBorder="1" applyAlignment="1">
      <alignment horizontal="center" vertical="center" wrapText="1"/>
    </xf>
    <xf numFmtId="0" fontId="16" fillId="3" borderId="0" xfId="0" applyFont="1" applyFill="1" applyProtection="1">
      <protection locked="0"/>
    </xf>
    <xf numFmtId="0" fontId="13" fillId="0" borderId="0" xfId="0" applyFont="1" applyAlignment="1">
      <alignment horizontal="center" vertical="justify" wrapText="1"/>
    </xf>
    <xf numFmtId="0" fontId="13" fillId="0" borderId="0" xfId="0" applyFont="1" applyAlignment="1">
      <alignment wrapText="1"/>
    </xf>
    <xf numFmtId="0" fontId="13" fillId="0" borderId="0" xfId="0" applyFont="1" applyAlignment="1">
      <alignment horizontal="center" vertical="top" wrapText="1"/>
    </xf>
    <xf numFmtId="0" fontId="13" fillId="0" borderId="0" xfId="0" applyFont="1" applyAlignment="1">
      <alignment horizontal="justify" vertical="top" wrapText="1"/>
    </xf>
    <xf numFmtId="0" fontId="13" fillId="0" borderId="0" xfId="0" applyFont="1" applyAlignment="1">
      <alignment vertical="top" wrapText="1"/>
    </xf>
    <xf numFmtId="0" fontId="18" fillId="0" borderId="0" xfId="2" applyFill="1" applyAlignment="1">
      <alignment horizontal="justify" vertical="justify" wrapText="1"/>
    </xf>
    <xf numFmtId="0" fontId="1" fillId="4" borderId="2"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cellXfs>
  <cellStyles count="6">
    <cellStyle name="Hipervínculo" xfId="2" builtinId="8"/>
    <cellStyle name="Millares 2" xfId="1" xr:uid="{41090551-1B66-4703-9C94-3BF811A36B13}"/>
    <cellStyle name="Millares 2 2" xfId="3" xr:uid="{FEB8E137-DD3E-4EC5-B4C9-D703979FA7ED}"/>
    <cellStyle name="Millares 2 2 2" xfId="5" xr:uid="{BE1FDD89-66C6-4A31-B409-2FA0B56F3829}"/>
    <cellStyle name="Millares 2 3" xfId="4" xr:uid="{693E46C4-F757-456F-B4AB-B541E32F37F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95251</xdr:colOff>
      <xdr:row>6</xdr:row>
      <xdr:rowOff>438151</xdr:rowOff>
    </xdr:from>
    <xdr:to>
      <xdr:col>1</xdr:col>
      <xdr:colOff>2933701</xdr:colOff>
      <xdr:row>7</xdr:row>
      <xdr:rowOff>10467</xdr:rowOff>
    </xdr:to>
    <xdr:sp macro="" textlink="">
      <xdr:nvSpPr>
        <xdr:cNvPr id="2" name="TextBox 1">
          <a:extLst>
            <a:ext uri="{FF2B5EF4-FFF2-40B4-BE49-F238E27FC236}">
              <a16:creationId xmlns:a16="http://schemas.microsoft.com/office/drawing/2014/main" id="{5DBB06B0-99B0-43DD-84D0-EC461E3C6AD2}"/>
            </a:ext>
          </a:extLst>
        </xdr:cNvPr>
        <xdr:cNvSpPr txBox="1"/>
      </xdr:nvSpPr>
      <xdr:spPr>
        <a:xfrm>
          <a:off x="388328" y="2018673"/>
          <a:ext cx="2838450" cy="1048168"/>
        </a:xfrm>
        <a:prstGeom prst="rect">
          <a:avLst/>
        </a:prstGeom>
        <a:solidFill>
          <a:schemeClr val="accent1">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latin typeface="Century Gothic" panose="020B0502020202020204" pitchFamily="34" charset="0"/>
            </a:rPr>
            <a:t>Consulta la entidad de su preferencia que posee una Oficina de Registro</a:t>
          </a:r>
          <a:r>
            <a:rPr lang="en-US" sz="1100" baseline="0">
              <a:solidFill>
                <a:schemeClr val="bg1"/>
              </a:solidFill>
              <a:latin typeface="Century Gothic" panose="020B0502020202020204" pitchFamily="34" charset="0"/>
            </a:rPr>
            <a:t> y consulte: costos, horarios y otros detalles de su interes para contar con su firma digital.</a:t>
          </a:r>
        </a:p>
        <a:p>
          <a:endParaRPr lang="en-US" sz="1100">
            <a:solidFill>
              <a:schemeClr val="bg1"/>
            </a:solidFill>
            <a:latin typeface="Century Gothic" panose="020B0502020202020204" pitchFamily="34" charset="0"/>
          </a:endParaRPr>
        </a:p>
        <a:p>
          <a:endParaRPr lang="en-US" sz="1100">
            <a:solidFill>
              <a:schemeClr val="bg1"/>
            </a:solidFill>
            <a:latin typeface="Century Gothic" panose="020B0502020202020204" pitchFamily="34" charset="0"/>
          </a:endParaRPr>
        </a:p>
        <a:p>
          <a:endParaRPr lang="en-US" sz="1100">
            <a:solidFill>
              <a:schemeClr val="bg1"/>
            </a:solidFill>
            <a:latin typeface="Century Gothic" panose="020B0502020202020204" pitchFamily="34" charset="0"/>
          </a:endParaRPr>
        </a:p>
      </xdr:txBody>
    </xdr:sp>
    <xdr:clientData/>
  </xdr:twoCellAnchor>
  <xdr:twoCellAnchor>
    <xdr:from>
      <xdr:col>1</xdr:col>
      <xdr:colOff>2052084</xdr:colOff>
      <xdr:row>3</xdr:row>
      <xdr:rowOff>82693</xdr:rowOff>
    </xdr:from>
    <xdr:to>
      <xdr:col>1</xdr:col>
      <xdr:colOff>2888902</xdr:colOff>
      <xdr:row>5</xdr:row>
      <xdr:rowOff>38099</xdr:rowOff>
    </xdr:to>
    <xdr:sp macro="" textlink="">
      <xdr:nvSpPr>
        <xdr:cNvPr id="3" name="Flecha: hacia la izquierda 2">
          <a:extLst>
            <a:ext uri="{FF2B5EF4-FFF2-40B4-BE49-F238E27FC236}">
              <a16:creationId xmlns:a16="http://schemas.microsoft.com/office/drawing/2014/main" id="{AC0D3ADD-1A23-4C40-9E78-4AE47C561A21}"/>
            </a:ext>
          </a:extLst>
        </xdr:cNvPr>
        <xdr:cNvSpPr/>
      </xdr:nvSpPr>
      <xdr:spPr>
        <a:xfrm flipH="1">
          <a:off x="2345161" y="595578"/>
          <a:ext cx="836818" cy="447356"/>
        </a:xfrm>
        <a:prstGeom prst="leftArrow">
          <a:avLst/>
        </a:prstGeom>
        <a:solidFill>
          <a:schemeClr val="tx2"/>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R" sz="1100"/>
        </a:p>
      </xdr:txBody>
    </xdr: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coopealianza.fi.cr/tramites-en-line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902DF-C90F-492A-9213-8F154E5E07A1}">
  <dimension ref="A1:L42"/>
  <sheetViews>
    <sheetView showGridLines="0" topLeftCell="A2" zoomScale="85" zoomScaleNormal="85" workbookViewId="0">
      <selection activeCell="D4" sqref="D4"/>
    </sheetView>
  </sheetViews>
  <sheetFormatPr baseColWidth="10" defaultColWidth="0" defaultRowHeight="13.5" zeroHeight="1" x14ac:dyDescent="0.25"/>
  <cols>
    <col min="1" max="1" width="4.453125" style="1" customWidth="1"/>
    <col min="2" max="2" width="45.1796875" style="1" customWidth="1"/>
    <col min="3" max="3" width="46" style="1" customWidth="1"/>
    <col min="4" max="4" width="22" style="1" customWidth="1"/>
    <col min="5" max="5" width="22.54296875" style="1" customWidth="1"/>
    <col min="6" max="7" width="19.453125" style="1" customWidth="1"/>
    <col min="8" max="8" width="58" style="1" customWidth="1"/>
    <col min="9" max="9" width="42.7265625" style="1" customWidth="1"/>
    <col min="10" max="10" width="2.1796875" style="1" customWidth="1"/>
    <col min="11" max="12" width="0" style="1" hidden="1" customWidth="1"/>
    <col min="13" max="16384" width="11.453125" style="1" hidden="1"/>
  </cols>
  <sheetData>
    <row r="1" spans="2:9" ht="6.75" hidden="1" customHeight="1" x14ac:dyDescent="0.25"/>
    <row r="2" spans="2:9" s="3" customFormat="1" ht="40.5" customHeight="1" x14ac:dyDescent="0.65">
      <c r="B2" s="16" t="s">
        <v>7</v>
      </c>
      <c r="C2" s="9"/>
      <c r="D2" s="9"/>
      <c r="E2" s="9"/>
      <c r="F2" s="9"/>
      <c r="G2" s="9"/>
      <c r="H2" s="9"/>
      <c r="I2" s="9"/>
    </row>
    <row r="3" spans="2:9" hidden="1" x14ac:dyDescent="0.25">
      <c r="B3" s="10"/>
      <c r="C3" s="10"/>
      <c r="D3" s="10"/>
      <c r="E3" s="10"/>
      <c r="F3" s="10"/>
      <c r="G3" s="10"/>
      <c r="H3" s="10"/>
      <c r="I3" s="10"/>
    </row>
    <row r="4" spans="2:9" s="2" customFormat="1" ht="31.5" customHeight="1" x14ac:dyDescent="0.35">
      <c r="B4" s="11"/>
      <c r="C4" s="22" t="s">
        <v>8</v>
      </c>
      <c r="D4" s="24" t="s">
        <v>2</v>
      </c>
      <c r="E4" s="12"/>
      <c r="F4" s="12"/>
      <c r="G4" s="12"/>
      <c r="H4" s="12"/>
      <c r="I4" s="11"/>
    </row>
    <row r="5" spans="2:9" ht="7.5" customHeight="1" x14ac:dyDescent="0.25">
      <c r="B5" s="10"/>
      <c r="C5" s="10"/>
      <c r="D5" s="10"/>
      <c r="E5" s="10"/>
      <c r="F5" s="10"/>
      <c r="G5" s="10"/>
      <c r="H5" s="10"/>
      <c r="I5" s="10"/>
    </row>
    <row r="6" spans="2:9" s="4" customFormat="1" ht="45" customHeight="1" x14ac:dyDescent="0.35">
      <c r="B6" s="13"/>
      <c r="C6" s="8" t="s">
        <v>14</v>
      </c>
      <c r="D6" s="23" t="s">
        <v>9</v>
      </c>
      <c r="E6" s="23" t="s">
        <v>10</v>
      </c>
      <c r="F6" s="23" t="s">
        <v>11</v>
      </c>
      <c r="G6" s="23" t="s">
        <v>12</v>
      </c>
      <c r="H6" s="23" t="s">
        <v>5</v>
      </c>
      <c r="I6" s="23" t="s">
        <v>239</v>
      </c>
    </row>
    <row r="7" spans="2:9" ht="219.5" customHeight="1" x14ac:dyDescent="0.25">
      <c r="B7" s="10"/>
      <c r="C7" s="14" t="s">
        <v>13</v>
      </c>
      <c r="D7" s="15">
        <f>VLOOKUP($D$4,'Datos Totales por Afiliado'!A1:J103,2,0)</f>
        <v>0</v>
      </c>
      <c r="E7" s="15">
        <f>VLOOKUP($D$4,'Datos Totales por Afiliado'!A1:J103,3,0)</f>
        <v>0</v>
      </c>
      <c r="F7" s="15">
        <f>VLOOKUP($D$4,'Datos Totales por Afiliado'!A1:J103,4,0)</f>
        <v>0</v>
      </c>
      <c r="G7" s="15">
        <f>VLOOKUP($D$4,'Datos Totales por Afiliado'!A1:K103,5,0)</f>
        <v>0</v>
      </c>
      <c r="H7" s="15">
        <f>VLOOKUP($D$4,'Datos Totales por Afiliado'!A1:L103,6,0)</f>
        <v>0</v>
      </c>
      <c r="I7" s="15">
        <f>VLOOKUP($D$4,'Datos Totales por Afiliado'!A1:L103,7,0)</f>
        <v>0</v>
      </c>
    </row>
    <row r="8" spans="2:9" ht="93.75" customHeight="1" x14ac:dyDescent="0.25">
      <c r="B8" s="10"/>
      <c r="C8" s="8" t="s">
        <v>15</v>
      </c>
      <c r="D8" s="23" t="s">
        <v>16</v>
      </c>
      <c r="E8" s="23" t="s">
        <v>1</v>
      </c>
      <c r="F8" s="34" t="s">
        <v>5</v>
      </c>
      <c r="G8" s="35"/>
      <c r="H8" s="36"/>
      <c r="I8" s="10"/>
    </row>
    <row r="9" spans="2:9" ht="131.25" customHeight="1" x14ac:dyDescent="0.25">
      <c r="B9" s="10"/>
      <c r="C9" s="14" t="s">
        <v>18</v>
      </c>
      <c r="D9" s="15">
        <f>VLOOKUP($D$4,'Datos Totales por Afiliado'!$A$1:$Z$103,8,0)</f>
        <v>0</v>
      </c>
      <c r="E9" s="15">
        <f>VLOOKUP($D$4,'Datos Totales por Afiliado'!$A$1:$Z$103,9,0)</f>
        <v>0</v>
      </c>
      <c r="F9" s="31"/>
      <c r="G9" s="32"/>
      <c r="H9" s="33"/>
      <c r="I9" s="10"/>
    </row>
    <row r="10" spans="2:9" ht="131.25" customHeight="1" x14ac:dyDescent="0.25">
      <c r="B10" s="10"/>
      <c r="C10" s="14" t="s">
        <v>18</v>
      </c>
      <c r="D10" s="15">
        <f>VLOOKUP($D$4,'Datos Totales por Afiliado'!$A$1:$Z$103,10,0)</f>
        <v>0</v>
      </c>
      <c r="E10" s="15">
        <f>VLOOKUP($D$4,'Datos Totales por Afiliado'!$A$1:$Z$103,11,0)</f>
        <v>0</v>
      </c>
      <c r="F10" s="31"/>
      <c r="G10" s="32"/>
      <c r="H10" s="33"/>
      <c r="I10" s="10"/>
    </row>
    <row r="11" spans="2:9" ht="131.25" customHeight="1" x14ac:dyDescent="0.25">
      <c r="B11" s="10"/>
      <c r="C11" s="14" t="s">
        <v>18</v>
      </c>
      <c r="D11" s="15">
        <f>VLOOKUP($D$4,'Datos Totales por Afiliado'!$A$1:$Z$103,12,0)</f>
        <v>0</v>
      </c>
      <c r="E11" s="15">
        <f>VLOOKUP($D$4,'Datos Totales por Afiliado'!$A$1:$Z$103,13,0)</f>
        <v>0</v>
      </c>
      <c r="F11" s="31"/>
      <c r="G11" s="32"/>
      <c r="H11" s="33"/>
      <c r="I11" s="10"/>
    </row>
    <row r="12" spans="2:9" ht="131.25" customHeight="1" x14ac:dyDescent="0.25">
      <c r="B12" s="10"/>
      <c r="C12" s="14" t="s">
        <v>18</v>
      </c>
      <c r="D12" s="15">
        <f>VLOOKUP($D$4,'Datos Totales por Afiliado'!$A$1:$Z$103,14,0)</f>
        <v>0</v>
      </c>
      <c r="E12" s="15">
        <f>VLOOKUP($D$4,'Datos Totales por Afiliado'!$A$1:$Z$103,15,0)</f>
        <v>0</v>
      </c>
      <c r="F12" s="31"/>
      <c r="G12" s="32"/>
      <c r="H12" s="33"/>
      <c r="I12" s="10"/>
    </row>
    <row r="13" spans="2:9" ht="131.25" customHeight="1" x14ac:dyDescent="0.25">
      <c r="B13" s="10"/>
      <c r="C13" s="14" t="s">
        <v>18</v>
      </c>
      <c r="D13" s="15">
        <f>VLOOKUP($D$4,'Datos Totales por Afiliado'!$A$1:$Z$103,16,0)</f>
        <v>0</v>
      </c>
      <c r="E13" s="15">
        <f>VLOOKUP($D$4,'Datos Totales por Afiliado'!$A$1:$Z$103,17,0)</f>
        <v>0</v>
      </c>
      <c r="F13" s="31"/>
      <c r="G13" s="32"/>
      <c r="H13" s="33"/>
      <c r="I13" s="10"/>
    </row>
    <row r="14" spans="2:9" ht="131.25" customHeight="1" x14ac:dyDescent="0.25">
      <c r="B14" s="10"/>
      <c r="C14" s="14" t="s">
        <v>18</v>
      </c>
      <c r="D14" s="15">
        <f>VLOOKUP($D$4,'Datos Totales por Afiliado'!$A$1:$Z$103,18,0)</f>
        <v>0</v>
      </c>
      <c r="E14" s="15">
        <f>VLOOKUP($D$4,'Datos Totales por Afiliado'!$A$1:$Z$103,19,0)</f>
        <v>0</v>
      </c>
      <c r="F14" s="31"/>
      <c r="G14" s="32"/>
      <c r="H14" s="33"/>
      <c r="I14" s="10"/>
    </row>
    <row r="15" spans="2:9" ht="131.25" customHeight="1" x14ac:dyDescent="0.25">
      <c r="B15" s="10"/>
      <c r="C15" s="14" t="s">
        <v>18</v>
      </c>
      <c r="D15" s="15">
        <f>VLOOKUP($D$4,'Datos Totales por Afiliado'!$A$1:$Z$103,20,0)</f>
        <v>0</v>
      </c>
      <c r="E15" s="15">
        <f>VLOOKUP($D$4,'Datos Totales por Afiliado'!$A$1:$Z$103,21,0)</f>
        <v>0</v>
      </c>
      <c r="F15" s="31"/>
      <c r="G15" s="32"/>
      <c r="H15" s="33"/>
      <c r="I15" s="10"/>
    </row>
    <row r="16" spans="2:9" ht="131.25" customHeight="1" x14ac:dyDescent="0.25">
      <c r="B16" s="10"/>
      <c r="C16" s="14" t="s">
        <v>18</v>
      </c>
      <c r="D16" s="15">
        <f>VLOOKUP($D$4,'Datos Totales por Afiliado'!$A$1:$Z$103,22,0)</f>
        <v>0</v>
      </c>
      <c r="E16" s="15">
        <f>VLOOKUP($D$4,'Datos Totales por Afiliado'!$A$1:$Z$103,23,0)</f>
        <v>0</v>
      </c>
      <c r="F16" s="31"/>
      <c r="G16" s="32"/>
      <c r="H16" s="33"/>
      <c r="I16" s="10"/>
    </row>
    <row r="17" spans="2:9" ht="131.25" customHeight="1" x14ac:dyDescent="0.25">
      <c r="B17" s="10"/>
      <c r="C17" s="14" t="s">
        <v>18</v>
      </c>
      <c r="D17" s="15">
        <f>VLOOKUP($D$4,'Datos Totales por Afiliado'!$A$1:$Z$103,24,0)</f>
        <v>0</v>
      </c>
      <c r="E17" s="15">
        <f>VLOOKUP($D$4,'Datos Totales por Afiliado'!$A$1:$Z$103,25,0)</f>
        <v>0</v>
      </c>
      <c r="F17" s="31"/>
      <c r="G17" s="32"/>
      <c r="H17" s="33"/>
      <c r="I17" s="10"/>
    </row>
    <row r="18" spans="2:9" ht="131.25" customHeight="1" x14ac:dyDescent="0.25">
      <c r="B18" s="10"/>
      <c r="C18" s="14" t="s">
        <v>18</v>
      </c>
      <c r="D18" s="15">
        <f>VLOOKUP($D$4,'Datos Totales por Afiliado'!$A$1:$BC$103,26,0)</f>
        <v>0</v>
      </c>
      <c r="E18" s="15">
        <f>VLOOKUP($D$4,'Datos Totales por Afiliado'!$A$1:$BC$103,27,0)</f>
        <v>0</v>
      </c>
      <c r="F18" s="31"/>
      <c r="G18" s="32"/>
      <c r="H18" s="33"/>
      <c r="I18" s="10"/>
    </row>
    <row r="19" spans="2:9" ht="131.25" customHeight="1" x14ac:dyDescent="0.25">
      <c r="B19" s="10"/>
      <c r="C19" s="14" t="s">
        <v>18</v>
      </c>
      <c r="D19" s="15">
        <f>VLOOKUP($D$4,'Datos Totales por Afiliado'!$A$1:$BC$103,28,0)</f>
        <v>0</v>
      </c>
      <c r="E19" s="15">
        <f>VLOOKUP($D$4,'Datos Totales por Afiliado'!$A$1:$BC$103,29,0)</f>
        <v>0</v>
      </c>
      <c r="F19" s="31"/>
      <c r="G19" s="32"/>
      <c r="H19" s="33"/>
      <c r="I19" s="10"/>
    </row>
    <row r="20" spans="2:9" ht="131.25" customHeight="1" x14ac:dyDescent="0.25">
      <c r="B20" s="10"/>
      <c r="C20" s="14" t="s">
        <v>18</v>
      </c>
      <c r="D20" s="15">
        <f>VLOOKUP($D$4,'Datos Totales por Afiliado'!$A$1:$BC$103,30,0)</f>
        <v>0</v>
      </c>
      <c r="E20" s="15">
        <f>VLOOKUP($D$4,'Datos Totales por Afiliado'!$A$1:$BC$103,31,0)</f>
        <v>0</v>
      </c>
      <c r="F20" s="31"/>
      <c r="G20" s="32"/>
      <c r="H20" s="33"/>
      <c r="I20" s="10"/>
    </row>
    <row r="21" spans="2:9" ht="131.25" customHeight="1" x14ac:dyDescent="0.25">
      <c r="B21" s="10"/>
      <c r="C21" s="14" t="s">
        <v>18</v>
      </c>
      <c r="D21" s="15">
        <f>VLOOKUP($D$4,'Datos Totales por Afiliado'!$A$1:$BC$103,32,0)</f>
        <v>0</v>
      </c>
      <c r="E21" s="15">
        <f>VLOOKUP($D$4,'Datos Totales por Afiliado'!$A$1:$BC$103,33,0)</f>
        <v>0</v>
      </c>
      <c r="F21" s="31"/>
      <c r="G21" s="32"/>
      <c r="H21" s="33"/>
      <c r="I21" s="10"/>
    </row>
    <row r="22" spans="2:9" ht="131.25" customHeight="1" x14ac:dyDescent="0.25">
      <c r="B22" s="10"/>
      <c r="C22" s="14" t="s">
        <v>18</v>
      </c>
      <c r="D22" s="15">
        <f>VLOOKUP($D$4,'Datos Totales por Afiliado'!$A$1:$BC$103,34,0)</f>
        <v>0</v>
      </c>
      <c r="E22" s="15">
        <f>VLOOKUP($D$4,'Datos Totales por Afiliado'!$A$1:$BC$103,35,0)</f>
        <v>0</v>
      </c>
      <c r="F22" s="31"/>
      <c r="G22" s="32"/>
      <c r="H22" s="33"/>
      <c r="I22" s="10"/>
    </row>
    <row r="23" spans="2:9" ht="131.25" customHeight="1" x14ac:dyDescent="0.25">
      <c r="B23" s="10"/>
      <c r="C23" s="14" t="s">
        <v>18</v>
      </c>
      <c r="D23" s="15">
        <f>VLOOKUP($D$4,'Datos Totales por Afiliado'!$A$1:$BC$103,36,0)</f>
        <v>0</v>
      </c>
      <c r="E23" s="15">
        <f>VLOOKUP($D$4,'Datos Totales por Afiliado'!$A$1:$BC$103,37,0)</f>
        <v>0</v>
      </c>
      <c r="F23" s="31"/>
      <c r="G23" s="32"/>
      <c r="H23" s="33"/>
      <c r="I23" s="10"/>
    </row>
    <row r="24" spans="2:9" ht="131.25" customHeight="1" x14ac:dyDescent="0.25">
      <c r="B24" s="10"/>
      <c r="C24" s="14" t="s">
        <v>18</v>
      </c>
      <c r="D24" s="15">
        <f>VLOOKUP($D$4,'Datos Totales por Afiliado'!$A$1:$BC$103,38,0)</f>
        <v>0</v>
      </c>
      <c r="E24" s="15">
        <f>VLOOKUP($D$4,'Datos Totales por Afiliado'!$A$1:$BC$103,39,0)</f>
        <v>0</v>
      </c>
      <c r="F24" s="31"/>
      <c r="G24" s="32"/>
      <c r="H24" s="33"/>
      <c r="I24" s="10"/>
    </row>
    <row r="25" spans="2:9" ht="131.25" customHeight="1" x14ac:dyDescent="0.25">
      <c r="B25" s="10"/>
      <c r="C25" s="14" t="s">
        <v>18</v>
      </c>
      <c r="D25" s="15">
        <f>VLOOKUP($D$4,'Datos Totales por Afiliado'!$A$1:$BC$103,40,0)</f>
        <v>0</v>
      </c>
      <c r="E25" s="15">
        <f>VLOOKUP($D$4,'Datos Totales por Afiliado'!$A$1:$BC$103,41,0)</f>
        <v>0</v>
      </c>
      <c r="F25" s="31"/>
      <c r="G25" s="32"/>
      <c r="H25" s="33"/>
      <c r="I25" s="10"/>
    </row>
    <row r="26" spans="2:9" ht="131.25" customHeight="1" x14ac:dyDescent="0.25">
      <c r="B26" s="10"/>
      <c r="C26" s="14" t="s">
        <v>18</v>
      </c>
      <c r="D26" s="15">
        <f>VLOOKUP($D$4,'Datos Totales por Afiliado'!$A$1:$BC$103,42,0)</f>
        <v>0</v>
      </c>
      <c r="E26" s="15">
        <f>VLOOKUP($D$4,'Datos Totales por Afiliado'!$A$1:$BC$103,43,0)</f>
        <v>0</v>
      </c>
      <c r="F26" s="31"/>
      <c r="G26" s="32"/>
      <c r="H26" s="33"/>
      <c r="I26" s="10"/>
    </row>
    <row r="27" spans="2:9" ht="131.25" customHeight="1" x14ac:dyDescent="0.25">
      <c r="B27" s="10"/>
      <c r="C27" s="14" t="s">
        <v>18</v>
      </c>
      <c r="D27" s="15">
        <f>VLOOKUP($D$4,'Datos Totales por Afiliado'!$A$1:$BC$103,44,0)</f>
        <v>0</v>
      </c>
      <c r="E27" s="15">
        <f>VLOOKUP($D$4,'Datos Totales por Afiliado'!$A$1:$BC$103,45,0)</f>
        <v>0</v>
      </c>
      <c r="F27" s="31"/>
      <c r="G27" s="32"/>
      <c r="H27" s="33"/>
      <c r="I27" s="10"/>
    </row>
    <row r="28" spans="2:9" ht="131.25" customHeight="1" x14ac:dyDescent="0.25">
      <c r="B28" s="10"/>
      <c r="C28" s="14" t="s">
        <v>18</v>
      </c>
      <c r="D28" s="15">
        <f>VLOOKUP($D$4,'Datos Totales por Afiliado'!$A$1:$BC$103,46,0)</f>
        <v>0</v>
      </c>
      <c r="E28" s="15">
        <f>VLOOKUP($D$4,'Datos Totales por Afiliado'!$A$1:$BC$103,47,0)</f>
        <v>0</v>
      </c>
      <c r="F28" s="31"/>
      <c r="G28" s="32"/>
      <c r="H28" s="33"/>
      <c r="I28" s="10"/>
    </row>
    <row r="29" spans="2:9" ht="131.25" customHeight="1" x14ac:dyDescent="0.25">
      <c r="B29" s="10"/>
      <c r="C29" s="14" t="s">
        <v>18</v>
      </c>
      <c r="D29" s="15">
        <f>VLOOKUP($D$4,'Datos Totales por Afiliado'!$A$1:$BC$103,48,0)</f>
        <v>0</v>
      </c>
      <c r="E29" s="15">
        <f>VLOOKUP($D$4,'Datos Totales por Afiliado'!$A$1:$BC$103,49,0)</f>
        <v>0</v>
      </c>
      <c r="F29" s="31"/>
      <c r="G29" s="32"/>
      <c r="H29" s="33"/>
      <c r="I29" s="10"/>
    </row>
    <row r="30" spans="2:9" ht="131.25" customHeight="1" x14ac:dyDescent="0.25">
      <c r="B30" s="10"/>
      <c r="C30" s="14" t="s">
        <v>18</v>
      </c>
      <c r="D30" s="15">
        <f>VLOOKUP($D$4,'Datos Totales por Afiliado'!$A$1:$BC$103,50,0)</f>
        <v>0</v>
      </c>
      <c r="E30" s="15">
        <f>VLOOKUP($D$4,'Datos Totales por Afiliado'!$A$1:$BC$103,51,0)</f>
        <v>0</v>
      </c>
      <c r="F30" s="31"/>
      <c r="G30" s="32"/>
      <c r="H30" s="33"/>
      <c r="I30" s="10"/>
    </row>
    <row r="31" spans="2:9" ht="131.25" customHeight="1" x14ac:dyDescent="0.25">
      <c r="B31" s="10"/>
      <c r="C31" s="14" t="s">
        <v>18</v>
      </c>
      <c r="D31" s="15">
        <f>VLOOKUP($D$4,'Datos Totales por Afiliado'!$A$1:$BC$103,52,0)</f>
        <v>0</v>
      </c>
      <c r="E31" s="15">
        <f>VLOOKUP($D$4,'Datos Totales por Afiliado'!$A$1:$BC$103,53,0)</f>
        <v>0</v>
      </c>
      <c r="F31" s="31"/>
      <c r="G31" s="32"/>
      <c r="H31" s="33"/>
      <c r="I31" s="10"/>
    </row>
    <row r="32" spans="2:9" ht="131.25" customHeight="1" x14ac:dyDescent="0.25">
      <c r="B32" s="10"/>
      <c r="C32" s="14"/>
      <c r="D32" s="15"/>
      <c r="E32" s="15"/>
      <c r="F32" s="31"/>
      <c r="G32" s="32"/>
      <c r="H32" s="33"/>
      <c r="I32" s="10"/>
    </row>
    <row r="33" spans="2:2" ht="20.5" hidden="1" x14ac:dyDescent="0.45">
      <c r="B33" s="6"/>
    </row>
    <row r="34" spans="2:2" ht="21" hidden="1" x14ac:dyDescent="0.5">
      <c r="B34" s="7"/>
    </row>
    <row r="35" spans="2:2" ht="20.5" hidden="1" x14ac:dyDescent="0.45">
      <c r="B35" s="5"/>
    </row>
    <row r="36" spans="2:2" x14ac:dyDescent="0.25"/>
    <row r="37" spans="2:2" x14ac:dyDescent="0.25"/>
    <row r="41" spans="2:2" x14ac:dyDescent="0.25"/>
    <row r="42" spans="2:2" x14ac:dyDescent="0.25"/>
  </sheetData>
  <mergeCells count="25">
    <mergeCell ref="F13:H13"/>
    <mergeCell ref="F14:H14"/>
    <mergeCell ref="F8:H8"/>
    <mergeCell ref="F9:H9"/>
    <mergeCell ref="F10:H10"/>
    <mergeCell ref="F11:H11"/>
    <mergeCell ref="F12:H12"/>
    <mergeCell ref="F15:H15"/>
    <mergeCell ref="F16:H16"/>
    <mergeCell ref="F17:H17"/>
    <mergeCell ref="F18:H18"/>
    <mergeCell ref="F19:H19"/>
    <mergeCell ref="F30:H30"/>
    <mergeCell ref="F31:H31"/>
    <mergeCell ref="F32:H32"/>
    <mergeCell ref="F20:H20"/>
    <mergeCell ref="F21:H21"/>
    <mergeCell ref="F22:H22"/>
    <mergeCell ref="F23:H23"/>
    <mergeCell ref="F24:H24"/>
    <mergeCell ref="F25:H25"/>
    <mergeCell ref="F26:H26"/>
    <mergeCell ref="F27:H27"/>
    <mergeCell ref="F28:H28"/>
    <mergeCell ref="F29:H29"/>
  </mergeCells>
  <pageMargins left="0.7" right="0.7" top="0.75" bottom="0.75" header="0.3" footer="0.3"/>
  <pageSetup paperSize="9" orientation="portrait" horizontalDpi="90" verticalDpi="90" r:id="rId1"/>
  <headerFooter>
    <oddFooter>&amp;C&amp;1#&amp;"Calibri"&amp;10&amp;K000000Uso Interno</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F8783DA-8D12-4AB2-8FD5-81C4DAE3BA85}">
          <x14:formula1>
            <xm:f>'Datos Totales por Afiliado'!$A$2:$A$159</xm:f>
          </x14:formula1>
          <xm:sqref>D4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AB4FB-B3A1-4263-9A4E-79659A422857}">
  <dimension ref="A1:BA168"/>
  <sheetViews>
    <sheetView tabSelected="1" zoomScale="75" zoomScaleNormal="75" workbookViewId="0">
      <pane ySplit="1" topLeftCell="A2" activePane="bottomLeft" state="frozen"/>
      <selection pane="bottomLeft" activeCell="B2" sqref="B2"/>
    </sheetView>
  </sheetViews>
  <sheetFormatPr baseColWidth="10" defaultColWidth="11.453125" defaultRowHeight="12.5" x14ac:dyDescent="0.25"/>
  <cols>
    <col min="1" max="1" width="22.81640625" style="21" customWidth="1"/>
    <col min="2" max="2" width="19.81640625" style="21" customWidth="1"/>
    <col min="3" max="3" width="17.453125" style="21" customWidth="1"/>
    <col min="4" max="4" width="26" style="21" customWidth="1"/>
    <col min="5" max="5" width="18" style="21" customWidth="1"/>
    <col min="6" max="6" width="34.1796875" style="21" customWidth="1"/>
    <col min="7" max="7" width="19.7265625" style="21" customWidth="1"/>
    <col min="8" max="8" width="19.81640625" style="21" customWidth="1"/>
    <col min="9" max="9" width="19.1796875" style="21" customWidth="1"/>
    <col min="10" max="10" width="17.81640625" style="21" customWidth="1"/>
    <col min="11" max="11" width="11.453125" style="21" customWidth="1"/>
    <col min="12" max="12" width="14.54296875" style="21" customWidth="1"/>
    <col min="13" max="13" width="11.453125" style="21" customWidth="1"/>
    <col min="14" max="14" width="15.1796875" style="21" customWidth="1"/>
    <col min="15" max="15" width="11.453125" style="21" customWidth="1"/>
    <col min="16" max="16" width="14.1796875" style="21" customWidth="1"/>
    <col min="17" max="19" width="11.453125" style="21" customWidth="1"/>
    <col min="20" max="16384" width="11.453125" style="21"/>
  </cols>
  <sheetData>
    <row r="1" spans="1:53" s="19" customFormat="1" ht="37.5" x14ac:dyDescent="0.25">
      <c r="A1" s="17" t="s">
        <v>0</v>
      </c>
      <c r="B1" s="18" t="s">
        <v>9</v>
      </c>
      <c r="C1" s="18" t="s">
        <v>10</v>
      </c>
      <c r="D1" s="18" t="s">
        <v>11</v>
      </c>
      <c r="E1" s="18" t="s">
        <v>12</v>
      </c>
      <c r="F1" s="18" t="s">
        <v>5</v>
      </c>
      <c r="G1" s="18" t="s">
        <v>17</v>
      </c>
      <c r="H1" s="18" t="s">
        <v>24</v>
      </c>
      <c r="I1" s="18" t="s">
        <v>1</v>
      </c>
      <c r="J1" s="18" t="s">
        <v>25</v>
      </c>
      <c r="K1" s="18" t="s">
        <v>1</v>
      </c>
      <c r="L1" s="18" t="s">
        <v>26</v>
      </c>
      <c r="M1" s="18" t="s">
        <v>1</v>
      </c>
      <c r="N1" s="18" t="s">
        <v>30</v>
      </c>
      <c r="O1" s="18" t="s">
        <v>1</v>
      </c>
      <c r="P1" s="18" t="s">
        <v>32</v>
      </c>
      <c r="Q1" s="18" t="s">
        <v>1</v>
      </c>
      <c r="R1" s="18" t="s">
        <v>66</v>
      </c>
      <c r="S1" s="18" t="s">
        <v>1</v>
      </c>
      <c r="T1" s="18" t="s">
        <v>67</v>
      </c>
      <c r="U1" s="18" t="s">
        <v>1</v>
      </c>
      <c r="V1" s="18" t="s">
        <v>68</v>
      </c>
      <c r="W1" s="18" t="s">
        <v>1</v>
      </c>
      <c r="X1" s="18" t="s">
        <v>69</v>
      </c>
      <c r="Y1" s="18" t="s">
        <v>1</v>
      </c>
      <c r="Z1" s="18" t="s">
        <v>98</v>
      </c>
      <c r="AA1" s="18" t="s">
        <v>1</v>
      </c>
      <c r="AB1" s="18" t="s">
        <v>99</v>
      </c>
      <c r="AC1" s="18" t="s">
        <v>1</v>
      </c>
      <c r="AD1" s="18" t="s">
        <v>100</v>
      </c>
      <c r="AE1" s="18" t="s">
        <v>1</v>
      </c>
      <c r="AF1" s="18" t="s">
        <v>101</v>
      </c>
      <c r="AG1" s="18" t="s">
        <v>1</v>
      </c>
      <c r="AH1" s="18" t="s">
        <v>102</v>
      </c>
      <c r="AI1" s="18" t="s">
        <v>1</v>
      </c>
      <c r="AJ1" s="18" t="s">
        <v>103</v>
      </c>
      <c r="AK1" s="18" t="s">
        <v>1</v>
      </c>
      <c r="AL1" s="18" t="s">
        <v>104</v>
      </c>
      <c r="AM1" s="18" t="s">
        <v>1</v>
      </c>
      <c r="AN1" s="18" t="s">
        <v>113</v>
      </c>
      <c r="AO1" s="18" t="s">
        <v>1</v>
      </c>
      <c r="AP1" s="18" t="s">
        <v>114</v>
      </c>
      <c r="AQ1" s="18" t="s">
        <v>1</v>
      </c>
      <c r="AR1" s="18" t="s">
        <v>115</v>
      </c>
      <c r="AS1" s="18" t="s">
        <v>1</v>
      </c>
      <c r="AT1" s="18" t="s">
        <v>116</v>
      </c>
      <c r="AU1" s="18" t="s">
        <v>1</v>
      </c>
      <c r="AV1" s="18" t="s">
        <v>117</v>
      </c>
      <c r="AW1" s="18" t="s">
        <v>1</v>
      </c>
      <c r="AX1" s="18" t="s">
        <v>118</v>
      </c>
      <c r="AY1" s="18" t="s">
        <v>1</v>
      </c>
      <c r="AZ1" s="18" t="s">
        <v>119</v>
      </c>
      <c r="BA1" s="18" t="s">
        <v>1</v>
      </c>
    </row>
    <row r="2" spans="1:53" x14ac:dyDescent="0.25">
      <c r="A2" s="20" t="s">
        <v>2</v>
      </c>
      <c r="B2" s="20"/>
      <c r="C2" s="20"/>
      <c r="D2" s="20"/>
      <c r="E2" s="20"/>
      <c r="F2" s="20"/>
      <c r="G2" s="20"/>
      <c r="H2" s="20"/>
      <c r="I2" s="20"/>
      <c r="J2" s="20"/>
    </row>
    <row r="3" spans="1:53" ht="100" x14ac:dyDescent="0.25">
      <c r="A3" s="20" t="s">
        <v>19</v>
      </c>
      <c r="B3" s="20" t="s">
        <v>20</v>
      </c>
      <c r="C3" s="20" t="s">
        <v>21</v>
      </c>
      <c r="D3" s="20" t="s">
        <v>213</v>
      </c>
      <c r="E3" s="20" t="s">
        <v>22</v>
      </c>
      <c r="F3" s="25" t="s">
        <v>23</v>
      </c>
      <c r="G3" s="27" t="s">
        <v>34</v>
      </c>
      <c r="H3" s="28" t="s">
        <v>27</v>
      </c>
      <c r="I3" s="29" t="s">
        <v>28</v>
      </c>
      <c r="J3" s="29" t="s">
        <v>29</v>
      </c>
      <c r="K3" s="29" t="s">
        <v>28</v>
      </c>
      <c r="L3" s="29" t="s">
        <v>31</v>
      </c>
      <c r="M3" s="29" t="s">
        <v>28</v>
      </c>
      <c r="N3" s="29" t="s">
        <v>33</v>
      </c>
      <c r="O3" s="29" t="s">
        <v>28</v>
      </c>
      <c r="P3" s="29" t="s">
        <v>243</v>
      </c>
      <c r="Q3" s="29" t="s">
        <v>28</v>
      </c>
    </row>
    <row r="4" spans="1:53" ht="197.5" customHeight="1" x14ac:dyDescent="0.25">
      <c r="A4" s="20" t="s">
        <v>35</v>
      </c>
      <c r="B4" s="20" t="s">
        <v>36</v>
      </c>
      <c r="C4" s="20" t="s">
        <v>212</v>
      </c>
      <c r="D4" s="20" t="s">
        <v>211</v>
      </c>
      <c r="E4" s="20" t="s">
        <v>37</v>
      </c>
      <c r="F4" s="25" t="s">
        <v>23</v>
      </c>
      <c r="G4" s="20" t="s">
        <v>240</v>
      </c>
      <c r="H4" s="20" t="s">
        <v>232</v>
      </c>
      <c r="I4" s="20" t="s">
        <v>233</v>
      </c>
      <c r="J4" s="20" t="s">
        <v>38</v>
      </c>
      <c r="K4" s="20" t="s">
        <v>233</v>
      </c>
      <c r="L4" s="20" t="s">
        <v>234</v>
      </c>
      <c r="M4" s="20" t="s">
        <v>233</v>
      </c>
      <c r="N4" s="20" t="s">
        <v>237</v>
      </c>
      <c r="O4" s="20" t="s">
        <v>238</v>
      </c>
      <c r="P4" s="21" t="s">
        <v>4</v>
      </c>
      <c r="Q4" s="21" t="s">
        <v>4</v>
      </c>
    </row>
    <row r="5" spans="1:53" ht="275" x14ac:dyDescent="0.25">
      <c r="A5" s="20" t="s">
        <v>39</v>
      </c>
      <c r="B5" s="20" t="s">
        <v>40</v>
      </c>
      <c r="C5" s="20" t="s">
        <v>41</v>
      </c>
      <c r="D5" s="20" t="s">
        <v>42</v>
      </c>
      <c r="E5" s="20" t="s">
        <v>43</v>
      </c>
      <c r="F5" s="20" t="s">
        <v>46</v>
      </c>
      <c r="G5" s="20" t="s">
        <v>44</v>
      </c>
      <c r="H5" s="20" t="s">
        <v>45</v>
      </c>
      <c r="I5" s="20" t="s">
        <v>241</v>
      </c>
      <c r="J5" s="20" t="s">
        <v>3</v>
      </c>
      <c r="K5" s="20" t="s">
        <v>3</v>
      </c>
      <c r="L5" s="20" t="s">
        <v>3</v>
      </c>
      <c r="M5" s="20" t="s">
        <v>3</v>
      </c>
      <c r="N5" s="20" t="s">
        <v>3</v>
      </c>
      <c r="O5" s="20" t="s">
        <v>3</v>
      </c>
      <c r="P5" s="20" t="s">
        <v>3</v>
      </c>
      <c r="Q5" s="20" t="s">
        <v>3</v>
      </c>
    </row>
    <row r="6" spans="1:53" ht="75" x14ac:dyDescent="0.25">
      <c r="A6" s="20" t="s">
        <v>47</v>
      </c>
      <c r="B6" s="20" t="s">
        <v>228</v>
      </c>
      <c r="C6" s="20" t="s">
        <v>229</v>
      </c>
      <c r="D6" s="20" t="s">
        <v>230</v>
      </c>
      <c r="E6" s="20" t="s">
        <v>231</v>
      </c>
      <c r="F6" s="20"/>
      <c r="G6" s="20" t="s">
        <v>50</v>
      </c>
      <c r="H6" s="20" t="s">
        <v>48</v>
      </c>
      <c r="I6" s="20" t="s">
        <v>51</v>
      </c>
      <c r="J6" s="20" t="s">
        <v>49</v>
      </c>
      <c r="K6" s="26" t="s">
        <v>51</v>
      </c>
      <c r="L6" s="21" t="s">
        <v>3</v>
      </c>
      <c r="M6" s="21" t="s">
        <v>3</v>
      </c>
      <c r="N6" s="21" t="s">
        <v>3</v>
      </c>
      <c r="O6" s="21" t="s">
        <v>3</v>
      </c>
      <c r="P6" s="21" t="s">
        <v>3</v>
      </c>
      <c r="Q6" s="21" t="s">
        <v>3</v>
      </c>
    </row>
    <row r="7" spans="1:53" ht="137.5" x14ac:dyDescent="0.25">
      <c r="A7" s="20" t="s">
        <v>52</v>
      </c>
      <c r="B7" s="20" t="s">
        <v>53</v>
      </c>
      <c r="C7" s="20" t="s">
        <v>55</v>
      </c>
      <c r="D7" s="20" t="s">
        <v>56</v>
      </c>
      <c r="E7" s="20" t="s">
        <v>57</v>
      </c>
      <c r="F7" s="20" t="s">
        <v>54</v>
      </c>
      <c r="G7" s="20" t="s">
        <v>58</v>
      </c>
      <c r="H7" s="20" t="s">
        <v>59</v>
      </c>
      <c r="I7" s="20" t="s">
        <v>60</v>
      </c>
      <c r="J7" s="20" t="s">
        <v>61</v>
      </c>
      <c r="K7" s="20" t="s">
        <v>62</v>
      </c>
      <c r="L7" s="20" t="s">
        <v>63</v>
      </c>
      <c r="M7" s="20" t="s">
        <v>60</v>
      </c>
      <c r="N7" s="20" t="s">
        <v>64</v>
      </c>
      <c r="O7" s="20" t="s">
        <v>62</v>
      </c>
      <c r="P7" s="20" t="s">
        <v>65</v>
      </c>
      <c r="Q7" s="20" t="s">
        <v>62</v>
      </c>
      <c r="R7" s="20" t="s">
        <v>227</v>
      </c>
      <c r="S7" s="20" t="s">
        <v>62</v>
      </c>
      <c r="T7" s="20" t="s">
        <v>70</v>
      </c>
      <c r="U7" s="20" t="s">
        <v>62</v>
      </c>
      <c r="V7" s="20" t="s">
        <v>71</v>
      </c>
      <c r="W7" s="20" t="s">
        <v>62</v>
      </c>
      <c r="X7" s="20" t="s">
        <v>4</v>
      </c>
      <c r="Y7" s="20" t="s">
        <v>4</v>
      </c>
    </row>
    <row r="8" spans="1:53" ht="100" x14ac:dyDescent="0.25">
      <c r="A8" s="20" t="s">
        <v>72</v>
      </c>
      <c r="B8" s="20" t="s">
        <v>73</v>
      </c>
      <c r="C8" s="20" t="s">
        <v>74</v>
      </c>
      <c r="D8" s="20" t="s">
        <v>206</v>
      </c>
      <c r="E8" s="20" t="s">
        <v>75</v>
      </c>
      <c r="F8" s="20" t="s">
        <v>23</v>
      </c>
      <c r="G8" s="20" t="s">
        <v>76</v>
      </c>
      <c r="H8" s="20" t="s">
        <v>77</v>
      </c>
      <c r="I8" s="20" t="s">
        <v>155</v>
      </c>
      <c r="J8" s="20" t="s">
        <v>3</v>
      </c>
      <c r="K8" s="20" t="s">
        <v>3</v>
      </c>
      <c r="L8" s="20" t="s">
        <v>3</v>
      </c>
      <c r="M8" s="20" t="s">
        <v>3</v>
      </c>
      <c r="N8" s="20" t="s">
        <v>3</v>
      </c>
      <c r="O8" s="20" t="s">
        <v>3</v>
      </c>
      <c r="P8" s="20" t="s">
        <v>3</v>
      </c>
      <c r="Q8" s="20" t="s">
        <v>3</v>
      </c>
      <c r="R8" s="20" t="s">
        <v>3</v>
      </c>
      <c r="S8" s="20" t="s">
        <v>3</v>
      </c>
      <c r="T8" s="20" t="s">
        <v>3</v>
      </c>
      <c r="U8" s="20" t="s">
        <v>3</v>
      </c>
      <c r="V8" s="20" t="s">
        <v>3</v>
      </c>
      <c r="W8" s="20" t="s">
        <v>3</v>
      </c>
      <c r="X8" s="20" t="s">
        <v>3</v>
      </c>
      <c r="Y8" s="20" t="s">
        <v>3</v>
      </c>
    </row>
    <row r="9" spans="1:53" ht="125" x14ac:dyDescent="0.25">
      <c r="A9" s="20" t="s">
        <v>78</v>
      </c>
      <c r="B9" s="20" t="s">
        <v>235</v>
      </c>
      <c r="C9" s="20" t="s">
        <v>79</v>
      </c>
      <c r="D9" s="20" t="s">
        <v>236</v>
      </c>
      <c r="E9" s="20" t="s">
        <v>80</v>
      </c>
      <c r="F9" s="20" t="s">
        <v>81</v>
      </c>
      <c r="G9" s="20" t="s">
        <v>219</v>
      </c>
      <c r="H9" s="20" t="s">
        <v>82</v>
      </c>
      <c r="I9" s="20" t="s">
        <v>90</v>
      </c>
      <c r="J9" s="20" t="s">
        <v>83</v>
      </c>
      <c r="K9" s="26" t="s">
        <v>89</v>
      </c>
      <c r="L9" s="26" t="s">
        <v>84</v>
      </c>
      <c r="M9" s="26" t="s">
        <v>85</v>
      </c>
      <c r="N9" s="26" t="s">
        <v>86</v>
      </c>
      <c r="O9" s="26" t="s">
        <v>91</v>
      </c>
      <c r="P9" s="26" t="s">
        <v>87</v>
      </c>
      <c r="Q9" s="26" t="s">
        <v>92</v>
      </c>
      <c r="R9" s="26" t="s">
        <v>88</v>
      </c>
      <c r="S9" s="26" t="s">
        <v>93</v>
      </c>
      <c r="T9" s="26" t="s">
        <v>94</v>
      </c>
      <c r="U9" s="26" t="s">
        <v>95</v>
      </c>
      <c r="V9" s="26" t="s">
        <v>96</v>
      </c>
      <c r="W9" s="26" t="s">
        <v>97</v>
      </c>
      <c r="X9" s="26" t="s">
        <v>105</v>
      </c>
      <c r="Y9" s="26" t="s">
        <v>106</v>
      </c>
      <c r="Z9" s="26" t="s">
        <v>107</v>
      </c>
      <c r="AA9" s="26" t="s">
        <v>89</v>
      </c>
      <c r="AB9" s="26" t="s">
        <v>108</v>
      </c>
      <c r="AC9" s="26" t="s">
        <v>89</v>
      </c>
      <c r="AD9" s="26" t="s">
        <v>109</v>
      </c>
      <c r="AE9" s="26" t="s">
        <v>110</v>
      </c>
      <c r="AF9" s="26" t="s">
        <v>111</v>
      </c>
      <c r="AG9" s="26" t="s">
        <v>112</v>
      </c>
      <c r="AH9" s="26" t="s">
        <v>120</v>
      </c>
      <c r="AI9" s="26" t="s">
        <v>217</v>
      </c>
      <c r="AJ9" s="26" t="s">
        <v>121</v>
      </c>
      <c r="AK9" s="26" t="s">
        <v>89</v>
      </c>
      <c r="AL9" s="26" t="s">
        <v>122</v>
      </c>
      <c r="AM9" s="26" t="s">
        <v>123</v>
      </c>
      <c r="AN9" s="26" t="s">
        <v>124</v>
      </c>
      <c r="AO9" s="26" t="s">
        <v>125</v>
      </c>
      <c r="AP9" s="26" t="s">
        <v>126</v>
      </c>
      <c r="AQ9" s="26" t="s">
        <v>127</v>
      </c>
      <c r="AR9" s="26" t="s">
        <v>128</v>
      </c>
      <c r="AS9" s="26" t="s">
        <v>89</v>
      </c>
      <c r="AT9" s="26" t="s">
        <v>129</v>
      </c>
      <c r="AU9" s="26" t="s">
        <v>218</v>
      </c>
      <c r="AV9" s="26" t="s">
        <v>130</v>
      </c>
      <c r="AW9" s="26" t="s">
        <v>89</v>
      </c>
    </row>
    <row r="10" spans="1:53" ht="337.5" x14ac:dyDescent="0.25">
      <c r="A10" s="20" t="s">
        <v>131</v>
      </c>
      <c r="B10" s="20" t="s">
        <v>132</v>
      </c>
      <c r="C10" s="20" t="s">
        <v>134</v>
      </c>
      <c r="D10" s="20" t="s">
        <v>135</v>
      </c>
      <c r="E10" s="20" t="s">
        <v>136</v>
      </c>
      <c r="F10" s="20" t="s">
        <v>133</v>
      </c>
      <c r="G10" s="20" t="s">
        <v>137</v>
      </c>
      <c r="H10" s="20" t="s">
        <v>220</v>
      </c>
      <c r="I10" s="20" t="s">
        <v>257</v>
      </c>
      <c r="J10" s="20" t="s">
        <v>221</v>
      </c>
      <c r="K10" s="20" t="s">
        <v>258</v>
      </c>
      <c r="L10" s="26" t="s">
        <v>222</v>
      </c>
      <c r="M10" s="20" t="s">
        <v>257</v>
      </c>
      <c r="N10" s="26" t="s">
        <v>223</v>
      </c>
      <c r="O10" s="20" t="s">
        <v>257</v>
      </c>
      <c r="P10" s="26" t="s">
        <v>224</v>
      </c>
      <c r="Q10" s="20" t="s">
        <v>257</v>
      </c>
      <c r="R10" s="26" t="s">
        <v>225</v>
      </c>
      <c r="S10" s="20" t="s">
        <v>257</v>
      </c>
      <c r="T10" s="26" t="s">
        <v>226</v>
      </c>
      <c r="U10" s="20" t="s">
        <v>257</v>
      </c>
      <c r="V10" s="26" t="s">
        <v>138</v>
      </c>
      <c r="W10" s="26" t="s">
        <v>248</v>
      </c>
      <c r="X10" s="26"/>
      <c r="Y10" s="26"/>
      <c r="Z10" s="26"/>
      <c r="AA10" s="26"/>
      <c r="AB10" s="26"/>
      <c r="AC10" s="26"/>
      <c r="AD10" s="26"/>
      <c r="AE10" s="26"/>
    </row>
    <row r="11" spans="1:53" ht="100" x14ac:dyDescent="0.25">
      <c r="A11" s="20" t="s">
        <v>139</v>
      </c>
      <c r="B11" s="20" t="s">
        <v>140</v>
      </c>
      <c r="C11" s="20" t="s">
        <v>141</v>
      </c>
      <c r="D11" s="20" t="s">
        <v>142</v>
      </c>
      <c r="E11" s="20" t="s">
        <v>143</v>
      </c>
      <c r="F11" s="20"/>
      <c r="G11" s="20" t="s">
        <v>147</v>
      </c>
      <c r="H11" s="20" t="s">
        <v>144</v>
      </c>
      <c r="I11" s="20" t="s">
        <v>145</v>
      </c>
      <c r="J11" s="20" t="s">
        <v>146</v>
      </c>
      <c r="K11" s="20" t="s">
        <v>145</v>
      </c>
      <c r="L11" s="21" t="s">
        <v>3</v>
      </c>
      <c r="M11" s="21" t="s">
        <v>3</v>
      </c>
      <c r="N11" s="21" t="s">
        <v>3</v>
      </c>
      <c r="O11" s="21" t="s">
        <v>3</v>
      </c>
      <c r="P11" s="21" t="s">
        <v>3</v>
      </c>
      <c r="Q11" s="21" t="s">
        <v>3</v>
      </c>
      <c r="R11" s="21" t="s">
        <v>3</v>
      </c>
      <c r="S11" s="21" t="s">
        <v>3</v>
      </c>
      <c r="T11" s="21" t="s">
        <v>3</v>
      </c>
      <c r="U11" s="21" t="s">
        <v>3</v>
      </c>
      <c r="V11" s="21" t="s">
        <v>3</v>
      </c>
      <c r="W11" s="21" t="s">
        <v>3</v>
      </c>
      <c r="X11" s="21" t="s">
        <v>3</v>
      </c>
      <c r="Y11" s="21" t="s">
        <v>3</v>
      </c>
      <c r="Z11" s="21" t="s">
        <v>3</v>
      </c>
      <c r="AA11" s="21" t="s">
        <v>3</v>
      </c>
      <c r="AB11" s="21" t="s">
        <v>3</v>
      </c>
      <c r="AC11" s="21" t="s">
        <v>3</v>
      </c>
      <c r="AD11" s="21" t="s">
        <v>3</v>
      </c>
      <c r="AE11" s="21" t="s">
        <v>3</v>
      </c>
      <c r="AF11" s="21" t="s">
        <v>3</v>
      </c>
      <c r="AG11" s="21" t="s">
        <v>3</v>
      </c>
      <c r="AH11" s="21" t="s">
        <v>3</v>
      </c>
      <c r="AI11" s="21" t="s">
        <v>3</v>
      </c>
      <c r="AJ11" s="21" t="s">
        <v>3</v>
      </c>
      <c r="AK11" s="21" t="s">
        <v>3</v>
      </c>
      <c r="AL11" s="21" t="s">
        <v>3</v>
      </c>
      <c r="AM11" s="21" t="s">
        <v>3</v>
      </c>
      <c r="AN11" s="21" t="s">
        <v>3</v>
      </c>
      <c r="AO11" s="21" t="s">
        <v>3</v>
      </c>
      <c r="AP11" s="21" t="s">
        <v>3</v>
      </c>
      <c r="AQ11" s="21" t="s">
        <v>3</v>
      </c>
      <c r="AR11" s="21" t="s">
        <v>3</v>
      </c>
      <c r="AS11" s="21" t="s">
        <v>3</v>
      </c>
      <c r="AT11" s="21" t="s">
        <v>3</v>
      </c>
      <c r="AU11" s="21" t="s">
        <v>3</v>
      </c>
      <c r="AV11" s="21" t="s">
        <v>3</v>
      </c>
      <c r="AW11" s="21" t="s">
        <v>3</v>
      </c>
      <c r="AX11" s="21" t="s">
        <v>3</v>
      </c>
      <c r="AY11" s="21" t="s">
        <v>3</v>
      </c>
      <c r="AZ11" s="21" t="s">
        <v>3</v>
      </c>
      <c r="BA11" s="21" t="s">
        <v>3</v>
      </c>
    </row>
    <row r="12" spans="1:53" ht="75" x14ac:dyDescent="0.25">
      <c r="A12" s="20" t="s">
        <v>148</v>
      </c>
      <c r="B12" s="20" t="s">
        <v>149</v>
      </c>
      <c r="C12" s="20" t="s">
        <v>151</v>
      </c>
      <c r="D12" s="20" t="s">
        <v>207</v>
      </c>
      <c r="E12" s="20" t="s">
        <v>152</v>
      </c>
      <c r="F12" s="20" t="s">
        <v>150</v>
      </c>
      <c r="G12" s="20" t="s">
        <v>153</v>
      </c>
      <c r="H12" s="20" t="s">
        <v>154</v>
      </c>
      <c r="I12" s="20" t="s">
        <v>155</v>
      </c>
      <c r="J12" s="20"/>
    </row>
    <row r="13" spans="1:53" ht="75" x14ac:dyDescent="0.25">
      <c r="A13" s="20" t="s">
        <v>156</v>
      </c>
      <c r="B13" s="20" t="s">
        <v>6</v>
      </c>
      <c r="C13" s="20" t="s">
        <v>6</v>
      </c>
      <c r="D13" s="20" t="s">
        <v>157</v>
      </c>
      <c r="E13" s="20" t="s">
        <v>6</v>
      </c>
      <c r="F13" s="20" t="s">
        <v>159</v>
      </c>
      <c r="G13" s="20" t="s">
        <v>158</v>
      </c>
      <c r="H13" s="20" t="s">
        <v>160</v>
      </c>
      <c r="I13" s="20" t="s">
        <v>210</v>
      </c>
      <c r="J13" s="20"/>
    </row>
    <row r="14" spans="1:53" ht="75" x14ac:dyDescent="0.25">
      <c r="A14" s="20" t="s">
        <v>161</v>
      </c>
      <c r="B14" s="20" t="s">
        <v>162</v>
      </c>
      <c r="C14" s="20" t="s">
        <v>163</v>
      </c>
      <c r="D14" s="20" t="s">
        <v>164</v>
      </c>
      <c r="E14" s="20" t="s">
        <v>165</v>
      </c>
      <c r="F14" s="20"/>
      <c r="G14" s="20" t="s">
        <v>166</v>
      </c>
      <c r="H14" s="20" t="s">
        <v>168</v>
      </c>
      <c r="I14" s="20" t="s">
        <v>167</v>
      </c>
      <c r="J14" s="20"/>
    </row>
    <row r="15" spans="1:53" ht="125" x14ac:dyDescent="0.25">
      <c r="A15" s="20" t="s">
        <v>169</v>
      </c>
      <c r="B15" s="20" t="s">
        <v>170</v>
      </c>
      <c r="C15" s="20" t="s">
        <v>171</v>
      </c>
      <c r="D15" s="20" t="s">
        <v>172</v>
      </c>
      <c r="E15" s="20" t="s">
        <v>173</v>
      </c>
      <c r="F15" s="20" t="s">
        <v>174</v>
      </c>
      <c r="G15" s="30" t="s">
        <v>175</v>
      </c>
      <c r="H15" s="20" t="s">
        <v>176</v>
      </c>
      <c r="I15" s="20" t="s">
        <v>177</v>
      </c>
      <c r="J15" s="20"/>
    </row>
    <row r="16" spans="1:53" ht="162.5" x14ac:dyDescent="0.25">
      <c r="A16" s="20" t="s">
        <v>178</v>
      </c>
      <c r="B16" s="20" t="s">
        <v>179</v>
      </c>
      <c r="C16" s="20" t="s">
        <v>180</v>
      </c>
      <c r="D16" s="20" t="s">
        <v>181</v>
      </c>
      <c r="E16" s="20" t="s">
        <v>182</v>
      </c>
      <c r="F16" s="20"/>
      <c r="G16" s="20" t="s">
        <v>185</v>
      </c>
      <c r="H16" s="20" t="s">
        <v>183</v>
      </c>
      <c r="I16" s="20" t="s">
        <v>184</v>
      </c>
      <c r="J16" s="20" t="s">
        <v>186</v>
      </c>
      <c r="K16" s="20" t="s">
        <v>184</v>
      </c>
      <c r="L16" s="26" t="s">
        <v>187</v>
      </c>
      <c r="M16" s="26" t="s">
        <v>188</v>
      </c>
    </row>
    <row r="17" spans="1:13" ht="75" x14ac:dyDescent="0.25">
      <c r="A17" s="20" t="s">
        <v>189</v>
      </c>
      <c r="B17" s="20" t="s">
        <v>244</v>
      </c>
      <c r="C17" s="20" t="s">
        <v>245</v>
      </c>
      <c r="D17" s="20" t="s">
        <v>246</v>
      </c>
      <c r="E17" s="20" t="s">
        <v>247</v>
      </c>
      <c r="F17" s="20"/>
      <c r="G17" s="20" t="s">
        <v>190</v>
      </c>
      <c r="H17" s="20" t="s">
        <v>191</v>
      </c>
      <c r="I17" s="20" t="s">
        <v>192</v>
      </c>
      <c r="J17" s="20"/>
    </row>
    <row r="18" spans="1:13" ht="187.5" x14ac:dyDescent="0.25">
      <c r="A18" s="20" t="s">
        <v>193</v>
      </c>
      <c r="B18" s="20" t="s">
        <v>249</v>
      </c>
      <c r="C18" s="20" t="s">
        <v>250</v>
      </c>
      <c r="D18" s="20" t="s">
        <v>251</v>
      </c>
      <c r="E18" s="20" t="s">
        <v>252</v>
      </c>
      <c r="F18" s="20" t="s">
        <v>253</v>
      </c>
      <c r="G18" s="20" t="s">
        <v>254</v>
      </c>
      <c r="H18" s="20" t="s">
        <v>194</v>
      </c>
      <c r="I18" s="20" t="s">
        <v>255</v>
      </c>
      <c r="J18" s="20" t="s">
        <v>195</v>
      </c>
      <c r="K18" s="26" t="s">
        <v>256</v>
      </c>
    </row>
    <row r="19" spans="1:13" ht="137.5" x14ac:dyDescent="0.25">
      <c r="A19" s="20" t="s">
        <v>196</v>
      </c>
      <c r="B19" s="20" t="s">
        <v>242</v>
      </c>
      <c r="C19" s="20" t="s">
        <v>197</v>
      </c>
      <c r="D19" s="20" t="s">
        <v>208</v>
      </c>
      <c r="E19" s="20" t="s">
        <v>198</v>
      </c>
      <c r="F19" s="20" t="s">
        <v>23</v>
      </c>
      <c r="G19" s="20" t="s">
        <v>201</v>
      </c>
      <c r="H19" s="20" t="s">
        <v>200</v>
      </c>
      <c r="I19" s="20" t="s">
        <v>199</v>
      </c>
      <c r="J19" s="20"/>
    </row>
    <row r="20" spans="1:13" ht="137.5" x14ac:dyDescent="0.25">
      <c r="A20" s="20" t="s">
        <v>202</v>
      </c>
      <c r="B20" s="20" t="s">
        <v>6</v>
      </c>
      <c r="C20" s="20" t="s">
        <v>6</v>
      </c>
      <c r="D20" s="20" t="s">
        <v>209</v>
      </c>
      <c r="E20" s="20" t="s">
        <v>6</v>
      </c>
      <c r="F20" s="20" t="s">
        <v>214</v>
      </c>
      <c r="G20" s="20" t="s">
        <v>203</v>
      </c>
      <c r="H20" s="20" t="s">
        <v>204</v>
      </c>
      <c r="I20" s="20" t="s">
        <v>205</v>
      </c>
      <c r="J20" s="20" t="s">
        <v>215</v>
      </c>
      <c r="K20" s="26" t="s">
        <v>205</v>
      </c>
      <c r="L20" s="20" t="s">
        <v>216</v>
      </c>
      <c r="M20" s="26" t="s">
        <v>205</v>
      </c>
    </row>
    <row r="21" spans="1:13" x14ac:dyDescent="0.25">
      <c r="A21" s="20"/>
      <c r="B21" s="20"/>
      <c r="C21" s="20"/>
      <c r="D21" s="20"/>
      <c r="E21" s="20"/>
      <c r="F21" s="20"/>
      <c r="G21" s="20"/>
      <c r="H21" s="20"/>
      <c r="I21" s="20"/>
      <c r="J21" s="20"/>
    </row>
    <row r="22" spans="1:13" x14ac:dyDescent="0.25">
      <c r="A22" s="20"/>
      <c r="B22" s="20"/>
      <c r="C22" s="20"/>
      <c r="D22" s="20"/>
      <c r="E22" s="20"/>
      <c r="F22" s="20"/>
      <c r="G22" s="20"/>
      <c r="H22" s="20"/>
      <c r="I22" s="20"/>
      <c r="J22" s="20"/>
    </row>
    <row r="23" spans="1:13" x14ac:dyDescent="0.25">
      <c r="A23" s="20"/>
      <c r="B23" s="20"/>
      <c r="C23" s="20"/>
      <c r="D23" s="20"/>
      <c r="E23" s="20"/>
      <c r="F23" s="20"/>
      <c r="G23" s="20"/>
      <c r="H23" s="20"/>
      <c r="I23" s="20"/>
      <c r="J23" s="20"/>
    </row>
    <row r="24" spans="1:13" x14ac:dyDescent="0.25">
      <c r="A24" s="20"/>
      <c r="B24" s="20"/>
      <c r="C24" s="20"/>
      <c r="D24" s="20"/>
      <c r="E24" s="20"/>
      <c r="F24" s="20"/>
      <c r="G24" s="20"/>
      <c r="H24" s="20"/>
      <c r="I24" s="20"/>
      <c r="J24" s="20"/>
    </row>
    <row r="25" spans="1:13" x14ac:dyDescent="0.25">
      <c r="A25" s="20"/>
      <c r="B25" s="20"/>
      <c r="C25" s="20"/>
      <c r="D25" s="20"/>
      <c r="E25" s="20"/>
      <c r="F25" s="20"/>
      <c r="G25" s="20"/>
      <c r="H25" s="20"/>
      <c r="I25" s="20"/>
      <c r="J25" s="20"/>
    </row>
    <row r="26" spans="1:13" x14ac:dyDescent="0.25">
      <c r="A26" s="20"/>
      <c r="B26" s="20"/>
      <c r="C26" s="20"/>
      <c r="D26" s="20"/>
      <c r="E26" s="20"/>
      <c r="F26" s="20"/>
      <c r="G26" s="20"/>
      <c r="H26" s="20"/>
      <c r="I26" s="20"/>
      <c r="J26" s="20"/>
    </row>
    <row r="27" spans="1:13" x14ac:dyDescent="0.25">
      <c r="A27" s="20"/>
      <c r="B27" s="20"/>
      <c r="C27" s="20"/>
      <c r="D27" s="20"/>
      <c r="E27" s="20"/>
      <c r="F27" s="20"/>
      <c r="G27" s="20"/>
      <c r="H27" s="20"/>
      <c r="I27" s="20"/>
      <c r="J27" s="20"/>
    </row>
    <row r="28" spans="1:13" x14ac:dyDescent="0.25">
      <c r="A28" s="20"/>
      <c r="B28" s="20"/>
      <c r="C28" s="20"/>
      <c r="D28" s="20"/>
      <c r="E28" s="20"/>
      <c r="F28" s="20"/>
      <c r="G28" s="20"/>
      <c r="H28" s="20"/>
      <c r="I28" s="20"/>
      <c r="J28" s="20"/>
    </row>
    <row r="29" spans="1:13" x14ac:dyDescent="0.25">
      <c r="A29" s="20"/>
      <c r="B29" s="20"/>
      <c r="C29" s="20"/>
      <c r="D29" s="20"/>
      <c r="E29" s="20"/>
      <c r="F29" s="20"/>
      <c r="G29" s="20"/>
      <c r="H29" s="20"/>
      <c r="I29" s="20"/>
      <c r="J29" s="20"/>
    </row>
    <row r="30" spans="1:13" x14ac:dyDescent="0.25">
      <c r="A30" s="20"/>
      <c r="B30" s="20"/>
      <c r="C30" s="20"/>
      <c r="D30" s="20"/>
      <c r="E30" s="20"/>
      <c r="F30" s="20"/>
      <c r="G30" s="20"/>
      <c r="H30" s="20"/>
      <c r="I30" s="20"/>
      <c r="J30" s="20"/>
    </row>
    <row r="31" spans="1:13" x14ac:dyDescent="0.25">
      <c r="A31" s="20"/>
      <c r="B31" s="20"/>
      <c r="C31" s="20"/>
      <c r="D31" s="20"/>
      <c r="E31" s="20"/>
      <c r="F31" s="20"/>
      <c r="G31" s="20"/>
      <c r="H31" s="20"/>
      <c r="I31" s="20"/>
      <c r="J31" s="20"/>
    </row>
    <row r="32" spans="1:13" x14ac:dyDescent="0.25">
      <c r="A32" s="20"/>
      <c r="B32" s="20"/>
      <c r="C32" s="20"/>
      <c r="D32" s="20"/>
      <c r="E32" s="20"/>
      <c r="F32" s="20"/>
      <c r="G32" s="20"/>
      <c r="H32" s="20"/>
      <c r="I32" s="20"/>
      <c r="J32" s="20"/>
    </row>
    <row r="33" spans="1:10" x14ac:dyDescent="0.25">
      <c r="A33" s="20"/>
      <c r="B33" s="20"/>
      <c r="C33" s="20"/>
      <c r="D33" s="20"/>
      <c r="E33" s="20"/>
      <c r="F33" s="20"/>
      <c r="G33" s="20"/>
      <c r="H33" s="20"/>
      <c r="I33" s="20"/>
      <c r="J33" s="20"/>
    </row>
    <row r="34" spans="1:10" x14ac:dyDescent="0.25">
      <c r="A34" s="20"/>
      <c r="B34" s="20"/>
      <c r="C34" s="20"/>
      <c r="D34" s="20"/>
      <c r="E34" s="20"/>
      <c r="F34" s="20"/>
      <c r="G34" s="20"/>
      <c r="H34" s="20"/>
      <c r="I34" s="20"/>
      <c r="J34" s="20"/>
    </row>
    <row r="35" spans="1:10" x14ac:dyDescent="0.25">
      <c r="A35" s="20"/>
      <c r="B35" s="20"/>
      <c r="C35" s="20"/>
      <c r="D35" s="20"/>
      <c r="E35" s="20"/>
      <c r="F35" s="20"/>
      <c r="G35" s="20"/>
      <c r="H35" s="20"/>
      <c r="I35" s="20"/>
      <c r="J35" s="20"/>
    </row>
    <row r="36" spans="1:10" x14ac:dyDescent="0.25">
      <c r="A36" s="20"/>
      <c r="B36" s="20"/>
      <c r="C36" s="20"/>
      <c r="D36" s="20"/>
      <c r="E36" s="20"/>
      <c r="F36" s="20"/>
      <c r="G36" s="20"/>
      <c r="H36" s="20"/>
      <c r="I36" s="20"/>
      <c r="J36" s="20"/>
    </row>
    <row r="37" spans="1:10" x14ac:dyDescent="0.25">
      <c r="A37" s="20"/>
      <c r="B37" s="20"/>
      <c r="C37" s="20"/>
      <c r="D37" s="20"/>
      <c r="E37" s="20"/>
      <c r="F37" s="20"/>
      <c r="G37" s="20"/>
      <c r="H37" s="20"/>
      <c r="I37" s="20"/>
      <c r="J37" s="20"/>
    </row>
    <row r="38" spans="1:10" x14ac:dyDescent="0.25">
      <c r="A38" s="20"/>
      <c r="B38" s="20"/>
      <c r="C38" s="20"/>
      <c r="D38" s="20"/>
      <c r="E38" s="20"/>
      <c r="F38" s="20"/>
      <c r="G38" s="20"/>
      <c r="H38" s="20"/>
      <c r="I38" s="20"/>
      <c r="J38" s="20"/>
    </row>
    <row r="39" spans="1:10" x14ac:dyDescent="0.25">
      <c r="A39" s="20"/>
      <c r="B39" s="20"/>
      <c r="C39" s="20"/>
      <c r="D39" s="20"/>
      <c r="E39" s="20"/>
      <c r="F39" s="20"/>
      <c r="G39" s="20"/>
      <c r="H39" s="20"/>
      <c r="I39" s="20"/>
      <c r="J39" s="20"/>
    </row>
    <row r="40" spans="1:10" x14ac:dyDescent="0.25">
      <c r="A40" s="20"/>
      <c r="B40" s="20"/>
      <c r="C40" s="20"/>
      <c r="D40" s="20"/>
      <c r="E40" s="20"/>
      <c r="F40" s="20"/>
      <c r="G40" s="20"/>
      <c r="H40" s="20"/>
      <c r="I40" s="20"/>
      <c r="J40" s="20"/>
    </row>
    <row r="41" spans="1:10" x14ac:dyDescent="0.25">
      <c r="A41" s="20"/>
      <c r="B41" s="20"/>
      <c r="C41" s="20"/>
      <c r="D41" s="20"/>
      <c r="E41" s="20"/>
      <c r="F41" s="20"/>
      <c r="G41" s="20"/>
      <c r="H41" s="20"/>
      <c r="I41" s="20"/>
      <c r="J41" s="20"/>
    </row>
    <row r="42" spans="1:10" x14ac:dyDescent="0.25">
      <c r="A42" s="20"/>
      <c r="B42" s="20"/>
      <c r="C42" s="20"/>
      <c r="D42" s="20"/>
      <c r="E42" s="20"/>
      <c r="F42" s="20"/>
      <c r="G42" s="20"/>
      <c r="H42" s="20"/>
      <c r="I42" s="20"/>
      <c r="J42" s="20"/>
    </row>
    <row r="43" spans="1:10" x14ac:dyDescent="0.25">
      <c r="A43" s="20"/>
      <c r="B43" s="20"/>
      <c r="C43" s="20"/>
      <c r="D43" s="20"/>
      <c r="E43" s="20"/>
      <c r="F43" s="20"/>
      <c r="G43" s="20"/>
      <c r="H43" s="20"/>
      <c r="I43" s="20"/>
      <c r="J43" s="20"/>
    </row>
    <row r="44" spans="1:10" x14ac:dyDescent="0.25">
      <c r="A44" s="20"/>
      <c r="B44" s="20"/>
      <c r="C44" s="20"/>
      <c r="D44" s="20"/>
      <c r="E44" s="20"/>
      <c r="F44" s="20"/>
      <c r="G44" s="20"/>
      <c r="H44" s="20"/>
      <c r="I44" s="20"/>
      <c r="J44" s="20"/>
    </row>
    <row r="45" spans="1:10" x14ac:dyDescent="0.25">
      <c r="A45" s="20"/>
      <c r="B45" s="20"/>
      <c r="C45" s="20"/>
      <c r="D45" s="20"/>
      <c r="E45" s="20"/>
      <c r="F45" s="20"/>
      <c r="G45" s="20"/>
      <c r="H45" s="20"/>
      <c r="I45" s="20"/>
      <c r="J45" s="20"/>
    </row>
    <row r="46" spans="1:10" x14ac:dyDescent="0.25">
      <c r="A46" s="20"/>
      <c r="B46" s="20"/>
      <c r="C46" s="20"/>
      <c r="D46" s="20"/>
      <c r="E46" s="20"/>
      <c r="F46" s="20"/>
      <c r="G46" s="20"/>
      <c r="H46" s="20"/>
      <c r="I46" s="20"/>
      <c r="J46" s="20"/>
    </row>
    <row r="47" spans="1:10" x14ac:dyDescent="0.25">
      <c r="A47" s="20"/>
      <c r="B47" s="20"/>
      <c r="C47" s="20"/>
      <c r="D47" s="20"/>
      <c r="E47" s="20"/>
      <c r="F47" s="20"/>
      <c r="G47" s="20"/>
      <c r="H47" s="20"/>
      <c r="I47" s="20"/>
      <c r="J47" s="20"/>
    </row>
    <row r="48" spans="1:10" x14ac:dyDescent="0.25">
      <c r="A48" s="20"/>
      <c r="B48" s="20"/>
      <c r="C48" s="20"/>
      <c r="D48" s="20"/>
      <c r="E48" s="20"/>
      <c r="F48" s="20"/>
      <c r="G48" s="20"/>
      <c r="H48" s="20"/>
      <c r="I48" s="20"/>
      <c r="J48" s="20"/>
    </row>
    <row r="49" spans="1:10" x14ac:dyDescent="0.25">
      <c r="A49" s="20"/>
      <c r="B49" s="20"/>
      <c r="C49" s="20"/>
      <c r="D49" s="20"/>
      <c r="E49" s="20"/>
      <c r="F49" s="20"/>
      <c r="G49" s="20"/>
      <c r="H49" s="20"/>
      <c r="I49" s="20"/>
      <c r="J49" s="20"/>
    </row>
    <row r="50" spans="1:10" x14ac:dyDescent="0.25">
      <c r="A50" s="20"/>
      <c r="B50" s="20"/>
      <c r="C50" s="20"/>
      <c r="D50" s="20"/>
      <c r="E50" s="20"/>
      <c r="F50" s="20"/>
      <c r="G50" s="20"/>
      <c r="H50" s="20"/>
      <c r="I50" s="20"/>
      <c r="J50" s="20"/>
    </row>
    <row r="51" spans="1:10" x14ac:dyDescent="0.25">
      <c r="A51" s="20"/>
      <c r="B51" s="20"/>
      <c r="C51" s="20"/>
      <c r="D51" s="20"/>
      <c r="E51" s="20"/>
      <c r="F51" s="20"/>
      <c r="G51" s="20"/>
      <c r="H51" s="20"/>
      <c r="I51" s="20"/>
      <c r="J51" s="20"/>
    </row>
    <row r="52" spans="1:10" x14ac:dyDescent="0.25">
      <c r="A52" s="20"/>
      <c r="B52" s="20"/>
      <c r="C52" s="20"/>
      <c r="D52" s="20"/>
      <c r="E52" s="20"/>
      <c r="F52" s="20"/>
      <c r="G52" s="20"/>
      <c r="H52" s="20"/>
      <c r="I52" s="20"/>
      <c r="J52" s="20"/>
    </row>
    <row r="53" spans="1:10" x14ac:dyDescent="0.25">
      <c r="A53" s="20"/>
      <c r="B53" s="20"/>
      <c r="C53" s="20"/>
      <c r="D53" s="20"/>
      <c r="E53" s="20"/>
      <c r="F53" s="20"/>
      <c r="G53" s="20"/>
      <c r="H53" s="20"/>
      <c r="I53" s="20"/>
      <c r="J53" s="20"/>
    </row>
    <row r="54" spans="1:10" x14ac:dyDescent="0.25">
      <c r="A54" s="20"/>
      <c r="B54" s="20"/>
      <c r="C54" s="20"/>
      <c r="D54" s="20"/>
      <c r="E54" s="20"/>
      <c r="F54" s="20"/>
      <c r="G54" s="20"/>
      <c r="H54" s="20"/>
      <c r="I54" s="20"/>
      <c r="J54" s="20"/>
    </row>
    <row r="55" spans="1:10" x14ac:dyDescent="0.25">
      <c r="A55" s="20"/>
      <c r="B55" s="20"/>
      <c r="C55" s="20"/>
      <c r="D55" s="20"/>
      <c r="E55" s="20"/>
      <c r="F55" s="20"/>
      <c r="G55" s="20"/>
      <c r="H55" s="20"/>
      <c r="I55" s="20"/>
      <c r="J55" s="20"/>
    </row>
    <row r="56" spans="1:10" x14ac:dyDescent="0.25">
      <c r="A56" s="20"/>
      <c r="B56" s="20"/>
      <c r="C56" s="20"/>
      <c r="D56" s="20"/>
      <c r="E56" s="20"/>
      <c r="F56" s="20"/>
      <c r="G56" s="20"/>
      <c r="H56" s="20"/>
      <c r="I56" s="20"/>
      <c r="J56" s="20"/>
    </row>
    <row r="57" spans="1:10" x14ac:dyDescent="0.25">
      <c r="A57" s="20"/>
      <c r="B57" s="20"/>
      <c r="C57" s="20"/>
      <c r="D57" s="20"/>
      <c r="E57" s="20"/>
      <c r="F57" s="20"/>
      <c r="G57" s="20"/>
      <c r="H57" s="20"/>
      <c r="I57" s="20"/>
      <c r="J57" s="20"/>
    </row>
    <row r="58" spans="1:10" x14ac:dyDescent="0.25">
      <c r="A58" s="20"/>
      <c r="B58" s="20"/>
      <c r="C58" s="20"/>
      <c r="D58" s="20"/>
      <c r="E58" s="20"/>
      <c r="F58" s="20"/>
      <c r="G58" s="20"/>
      <c r="H58" s="20"/>
      <c r="I58" s="20"/>
      <c r="J58" s="20"/>
    </row>
    <row r="59" spans="1:10" x14ac:dyDescent="0.25">
      <c r="A59" s="20"/>
      <c r="B59" s="20"/>
      <c r="C59" s="20"/>
      <c r="D59" s="20"/>
      <c r="E59" s="20"/>
      <c r="F59" s="20"/>
      <c r="G59" s="20"/>
      <c r="H59" s="20"/>
      <c r="I59" s="20"/>
      <c r="J59" s="20"/>
    </row>
    <row r="60" spans="1:10" x14ac:dyDescent="0.25">
      <c r="A60" s="20"/>
      <c r="B60" s="20"/>
      <c r="C60" s="20"/>
      <c r="D60" s="20"/>
      <c r="E60" s="20"/>
      <c r="F60" s="20"/>
      <c r="G60" s="20"/>
      <c r="H60" s="20"/>
      <c r="I60" s="20"/>
      <c r="J60" s="20"/>
    </row>
    <row r="61" spans="1:10" x14ac:dyDescent="0.25">
      <c r="A61" s="20"/>
      <c r="B61" s="20"/>
      <c r="C61" s="20"/>
      <c r="D61" s="20"/>
      <c r="E61" s="20"/>
      <c r="F61" s="20"/>
      <c r="G61" s="20"/>
      <c r="H61" s="20"/>
      <c r="I61" s="20"/>
      <c r="J61" s="20"/>
    </row>
    <row r="62" spans="1:10" x14ac:dyDescent="0.25">
      <c r="A62" s="20"/>
      <c r="B62" s="20"/>
      <c r="C62" s="20"/>
      <c r="D62" s="20"/>
      <c r="E62" s="20"/>
      <c r="F62" s="20"/>
      <c r="G62" s="20"/>
      <c r="H62" s="20"/>
      <c r="I62" s="20"/>
      <c r="J62" s="20"/>
    </row>
    <row r="63" spans="1:10" x14ac:dyDescent="0.25">
      <c r="A63" s="20"/>
      <c r="B63" s="20"/>
      <c r="C63" s="20"/>
      <c r="D63" s="20"/>
      <c r="E63" s="20"/>
      <c r="F63" s="20"/>
      <c r="G63" s="20"/>
      <c r="H63" s="20"/>
      <c r="I63" s="20"/>
      <c r="J63" s="20"/>
    </row>
    <row r="64" spans="1:10" x14ac:dyDescent="0.25">
      <c r="A64" s="20"/>
      <c r="B64" s="20"/>
      <c r="C64" s="20"/>
      <c r="D64" s="20"/>
      <c r="E64" s="20"/>
      <c r="F64" s="20"/>
      <c r="G64" s="20"/>
      <c r="H64" s="20"/>
      <c r="I64" s="20"/>
      <c r="J64" s="20"/>
    </row>
    <row r="65" spans="1:10" x14ac:dyDescent="0.25">
      <c r="A65" s="20"/>
      <c r="B65" s="20"/>
      <c r="C65" s="20"/>
      <c r="D65" s="20"/>
      <c r="E65" s="20"/>
      <c r="F65" s="20"/>
      <c r="G65" s="20"/>
      <c r="H65" s="20"/>
      <c r="I65" s="20"/>
      <c r="J65" s="20"/>
    </row>
    <row r="66" spans="1:10" x14ac:dyDescent="0.25">
      <c r="A66" s="20"/>
      <c r="B66" s="20"/>
      <c r="C66" s="20"/>
      <c r="D66" s="20"/>
      <c r="E66" s="20"/>
      <c r="F66" s="20"/>
      <c r="G66" s="20"/>
      <c r="H66" s="20"/>
      <c r="I66" s="20"/>
      <c r="J66" s="20"/>
    </row>
    <row r="67" spans="1:10" x14ac:dyDescent="0.25">
      <c r="A67" s="20"/>
      <c r="B67" s="20"/>
      <c r="C67" s="20"/>
      <c r="D67" s="20"/>
      <c r="E67" s="20"/>
      <c r="F67" s="20"/>
      <c r="G67" s="20"/>
      <c r="H67" s="20"/>
      <c r="I67" s="20"/>
      <c r="J67" s="20"/>
    </row>
    <row r="68" spans="1:10" x14ac:dyDescent="0.25">
      <c r="A68" s="20"/>
      <c r="B68" s="20"/>
      <c r="C68" s="20"/>
      <c r="D68" s="20"/>
      <c r="E68" s="20"/>
      <c r="F68" s="20"/>
      <c r="G68" s="20"/>
      <c r="H68" s="20"/>
      <c r="I68" s="20"/>
      <c r="J68" s="20"/>
    </row>
    <row r="69" spans="1:10" x14ac:dyDescent="0.25">
      <c r="A69" s="20"/>
      <c r="B69" s="20"/>
      <c r="C69" s="20"/>
      <c r="D69" s="20"/>
      <c r="E69" s="20"/>
      <c r="F69" s="20"/>
      <c r="G69" s="20"/>
      <c r="H69" s="20"/>
      <c r="I69" s="20"/>
      <c r="J69" s="20"/>
    </row>
    <row r="70" spans="1:10" x14ac:dyDescent="0.25">
      <c r="A70" s="20"/>
      <c r="B70" s="20"/>
      <c r="C70" s="20"/>
      <c r="D70" s="20"/>
      <c r="E70" s="20"/>
      <c r="F70" s="20"/>
      <c r="G70" s="20"/>
      <c r="H70" s="20"/>
      <c r="I70" s="20"/>
      <c r="J70" s="20"/>
    </row>
    <row r="71" spans="1:10" x14ac:dyDescent="0.25">
      <c r="A71" s="20"/>
      <c r="B71" s="20"/>
      <c r="C71" s="20"/>
      <c r="D71" s="20"/>
      <c r="E71" s="20"/>
      <c r="F71" s="20"/>
      <c r="G71" s="20"/>
      <c r="H71" s="20"/>
      <c r="I71" s="20"/>
      <c r="J71" s="20"/>
    </row>
    <row r="72" spans="1:10" x14ac:dyDescent="0.25">
      <c r="A72" s="20"/>
      <c r="B72" s="20"/>
      <c r="C72" s="20"/>
      <c r="D72" s="20"/>
      <c r="E72" s="20"/>
      <c r="F72" s="20"/>
      <c r="G72" s="20"/>
      <c r="H72" s="20"/>
      <c r="I72" s="20"/>
      <c r="J72" s="20"/>
    </row>
    <row r="73" spans="1:10" x14ac:dyDescent="0.25">
      <c r="A73" s="20"/>
      <c r="B73" s="20"/>
      <c r="C73" s="20"/>
      <c r="D73" s="20"/>
      <c r="E73" s="20"/>
      <c r="F73" s="20"/>
      <c r="G73" s="20"/>
      <c r="H73" s="20"/>
      <c r="I73" s="20"/>
      <c r="J73" s="20"/>
    </row>
    <row r="74" spans="1:10" x14ac:dyDescent="0.25">
      <c r="A74" s="20"/>
      <c r="B74" s="20"/>
      <c r="C74" s="20"/>
      <c r="D74" s="20"/>
      <c r="E74" s="20"/>
      <c r="F74" s="20"/>
      <c r="G74" s="20"/>
      <c r="H74" s="20"/>
      <c r="I74" s="20"/>
      <c r="J74" s="20"/>
    </row>
    <row r="75" spans="1:10" x14ac:dyDescent="0.25">
      <c r="A75" s="20"/>
      <c r="B75" s="20"/>
      <c r="C75" s="20"/>
      <c r="D75" s="20"/>
      <c r="E75" s="20"/>
      <c r="F75" s="20"/>
      <c r="G75" s="20"/>
      <c r="H75" s="20"/>
      <c r="I75" s="20"/>
      <c r="J75" s="20"/>
    </row>
    <row r="76" spans="1:10" x14ac:dyDescent="0.25">
      <c r="A76" s="20"/>
      <c r="B76" s="20"/>
      <c r="C76" s="20"/>
      <c r="D76" s="20"/>
      <c r="E76" s="20"/>
      <c r="F76" s="20"/>
      <c r="G76" s="20"/>
      <c r="H76" s="20"/>
      <c r="I76" s="20"/>
      <c r="J76" s="20"/>
    </row>
    <row r="77" spans="1:10" x14ac:dyDescent="0.25">
      <c r="A77" s="20"/>
      <c r="B77" s="20"/>
      <c r="C77" s="20"/>
      <c r="D77" s="20"/>
      <c r="E77" s="20"/>
      <c r="F77" s="20"/>
      <c r="G77" s="20"/>
      <c r="H77" s="20"/>
      <c r="I77" s="20"/>
      <c r="J77" s="20"/>
    </row>
    <row r="78" spans="1:10" x14ac:dyDescent="0.25">
      <c r="A78" s="20"/>
      <c r="B78" s="20"/>
      <c r="C78" s="20"/>
      <c r="D78" s="20"/>
      <c r="E78" s="20"/>
      <c r="F78" s="20"/>
      <c r="G78" s="20"/>
      <c r="H78" s="20"/>
      <c r="I78" s="20"/>
      <c r="J78" s="20"/>
    </row>
    <row r="79" spans="1:10" x14ac:dyDescent="0.25">
      <c r="A79" s="20"/>
      <c r="B79" s="20"/>
      <c r="C79" s="20"/>
      <c r="D79" s="20"/>
      <c r="E79" s="20"/>
      <c r="F79" s="20"/>
      <c r="G79" s="20"/>
      <c r="H79" s="20"/>
      <c r="I79" s="20"/>
      <c r="J79" s="20"/>
    </row>
    <row r="80" spans="1:10" x14ac:dyDescent="0.25">
      <c r="A80" s="20"/>
      <c r="B80" s="20"/>
      <c r="C80" s="20"/>
      <c r="D80" s="20"/>
      <c r="E80" s="20"/>
      <c r="F80" s="20"/>
      <c r="G80" s="20"/>
      <c r="H80" s="20"/>
      <c r="I80" s="20"/>
      <c r="J80" s="20"/>
    </row>
    <row r="81" spans="1:10" x14ac:dyDescent="0.25">
      <c r="A81" s="20"/>
      <c r="B81" s="20"/>
      <c r="C81" s="20"/>
      <c r="D81" s="20"/>
      <c r="E81" s="20"/>
      <c r="F81" s="20"/>
      <c r="G81" s="20"/>
      <c r="H81" s="20"/>
      <c r="I81" s="20"/>
      <c r="J81" s="20"/>
    </row>
    <row r="82" spans="1:10" x14ac:dyDescent="0.25">
      <c r="A82" s="20"/>
      <c r="B82" s="20"/>
      <c r="C82" s="20"/>
      <c r="D82" s="20"/>
      <c r="E82" s="20"/>
      <c r="F82" s="20"/>
      <c r="G82" s="20"/>
      <c r="H82" s="20"/>
      <c r="I82" s="20"/>
      <c r="J82" s="20"/>
    </row>
    <row r="83" spans="1:10" x14ac:dyDescent="0.25">
      <c r="A83" s="20"/>
      <c r="B83" s="20"/>
      <c r="C83" s="20"/>
      <c r="D83" s="20"/>
      <c r="E83" s="20"/>
      <c r="F83" s="20"/>
      <c r="G83" s="20"/>
      <c r="H83" s="20"/>
      <c r="I83" s="20"/>
      <c r="J83" s="20"/>
    </row>
    <row r="84" spans="1:10" x14ac:dyDescent="0.25">
      <c r="A84" s="20"/>
      <c r="B84" s="20"/>
      <c r="C84" s="20"/>
      <c r="D84" s="20"/>
      <c r="E84" s="20"/>
      <c r="F84" s="20"/>
      <c r="G84" s="20"/>
      <c r="H84" s="20"/>
      <c r="I84" s="20"/>
      <c r="J84" s="20"/>
    </row>
    <row r="85" spans="1:10" x14ac:dyDescent="0.25">
      <c r="A85" s="20"/>
      <c r="B85" s="20"/>
      <c r="C85" s="20"/>
      <c r="D85" s="20"/>
      <c r="E85" s="20"/>
      <c r="F85" s="20"/>
      <c r="G85" s="20"/>
      <c r="H85" s="20"/>
      <c r="I85" s="20"/>
      <c r="J85" s="20"/>
    </row>
    <row r="86" spans="1:10" x14ac:dyDescent="0.25">
      <c r="A86" s="20"/>
      <c r="B86" s="20"/>
      <c r="C86" s="20"/>
      <c r="D86" s="20"/>
      <c r="E86" s="20"/>
      <c r="F86" s="20"/>
      <c r="G86" s="20"/>
      <c r="H86" s="20"/>
      <c r="I86" s="20"/>
      <c r="J86" s="20"/>
    </row>
    <row r="87" spans="1:10" x14ac:dyDescent="0.25">
      <c r="A87" s="20"/>
      <c r="B87" s="20"/>
      <c r="C87" s="20"/>
      <c r="D87" s="20"/>
      <c r="E87" s="20"/>
      <c r="F87" s="20"/>
      <c r="G87" s="20"/>
      <c r="H87" s="20"/>
      <c r="I87" s="20"/>
      <c r="J87" s="20"/>
    </row>
    <row r="88" spans="1:10" x14ac:dyDescent="0.25">
      <c r="A88" s="20"/>
      <c r="B88" s="20"/>
      <c r="C88" s="20"/>
      <c r="D88" s="20"/>
      <c r="E88" s="20"/>
      <c r="F88" s="20"/>
      <c r="G88" s="20"/>
      <c r="H88" s="20"/>
      <c r="I88" s="20"/>
      <c r="J88" s="20"/>
    </row>
    <row r="89" spans="1:10" x14ac:dyDescent="0.25">
      <c r="A89" s="20"/>
      <c r="B89" s="20"/>
      <c r="C89" s="20"/>
      <c r="D89" s="20"/>
      <c r="E89" s="20"/>
      <c r="F89" s="20"/>
      <c r="G89" s="20"/>
      <c r="H89" s="20"/>
      <c r="I89" s="20"/>
      <c r="J89" s="20"/>
    </row>
    <row r="90" spans="1:10" x14ac:dyDescent="0.25">
      <c r="A90" s="20"/>
      <c r="B90" s="20"/>
      <c r="C90" s="20"/>
      <c r="D90" s="20"/>
      <c r="E90" s="20"/>
      <c r="F90" s="20"/>
      <c r="G90" s="20"/>
      <c r="H90" s="20"/>
      <c r="I90" s="20"/>
      <c r="J90" s="20"/>
    </row>
    <row r="91" spans="1:10" x14ac:dyDescent="0.25">
      <c r="A91" s="20"/>
      <c r="B91" s="20"/>
      <c r="C91" s="20"/>
      <c r="D91" s="20"/>
      <c r="E91" s="20"/>
      <c r="F91" s="20"/>
      <c r="G91" s="20"/>
      <c r="H91" s="20"/>
      <c r="I91" s="20"/>
      <c r="J91" s="20"/>
    </row>
    <row r="92" spans="1:10" x14ac:dyDescent="0.25">
      <c r="A92" s="20"/>
      <c r="B92" s="20"/>
      <c r="C92" s="20"/>
      <c r="D92" s="20"/>
      <c r="E92" s="20"/>
      <c r="F92" s="20"/>
      <c r="G92" s="20"/>
      <c r="H92" s="20"/>
      <c r="I92" s="20"/>
      <c r="J92" s="20"/>
    </row>
    <row r="93" spans="1:10" x14ac:dyDescent="0.25">
      <c r="A93" s="20"/>
      <c r="B93" s="20"/>
      <c r="C93" s="20"/>
      <c r="D93" s="20"/>
      <c r="E93" s="20"/>
      <c r="F93" s="20"/>
      <c r="G93" s="20"/>
      <c r="H93" s="20"/>
      <c r="I93" s="20"/>
      <c r="J93" s="20"/>
    </row>
    <row r="94" spans="1:10" x14ac:dyDescent="0.25">
      <c r="A94" s="20"/>
      <c r="B94" s="20"/>
      <c r="C94" s="20"/>
      <c r="D94" s="20"/>
      <c r="E94" s="20"/>
      <c r="F94" s="20"/>
      <c r="G94" s="20"/>
      <c r="H94" s="20"/>
      <c r="I94" s="20"/>
      <c r="J94" s="20"/>
    </row>
    <row r="95" spans="1:10" x14ac:dyDescent="0.25">
      <c r="A95" s="20"/>
      <c r="B95" s="20"/>
      <c r="C95" s="20"/>
      <c r="D95" s="20"/>
      <c r="E95" s="20"/>
      <c r="F95" s="20"/>
      <c r="G95" s="20"/>
      <c r="H95" s="20"/>
      <c r="I95" s="20"/>
      <c r="J95" s="20"/>
    </row>
    <row r="96" spans="1:10" x14ac:dyDescent="0.25">
      <c r="A96" s="20"/>
      <c r="B96" s="20"/>
      <c r="C96" s="20"/>
      <c r="D96" s="20"/>
      <c r="E96" s="20"/>
      <c r="F96" s="20"/>
      <c r="G96" s="20"/>
      <c r="H96" s="20"/>
      <c r="I96" s="20"/>
      <c r="J96" s="20"/>
    </row>
    <row r="97" spans="1:10" x14ac:dyDescent="0.25">
      <c r="A97" s="20"/>
      <c r="B97" s="20"/>
      <c r="C97" s="20"/>
      <c r="D97" s="20"/>
      <c r="E97" s="20"/>
      <c r="F97" s="20"/>
      <c r="G97" s="20"/>
      <c r="H97" s="20"/>
      <c r="I97" s="20"/>
      <c r="J97" s="20"/>
    </row>
    <row r="98" spans="1:10" x14ac:dyDescent="0.25">
      <c r="A98" s="20"/>
      <c r="B98" s="20"/>
      <c r="C98" s="20"/>
      <c r="D98" s="20"/>
      <c r="E98" s="20"/>
      <c r="F98" s="20"/>
      <c r="G98" s="20"/>
      <c r="H98" s="20"/>
      <c r="I98" s="20"/>
      <c r="J98" s="20"/>
    </row>
    <row r="99" spans="1:10" x14ac:dyDescent="0.25">
      <c r="A99" s="20"/>
      <c r="B99" s="20"/>
      <c r="C99" s="20"/>
      <c r="D99" s="20"/>
      <c r="E99" s="20"/>
      <c r="F99" s="20"/>
      <c r="G99" s="20"/>
      <c r="H99" s="20"/>
      <c r="I99" s="20"/>
      <c r="J99" s="20"/>
    </row>
    <row r="100" spans="1:10" x14ac:dyDescent="0.25">
      <c r="A100" s="20"/>
      <c r="B100" s="20"/>
      <c r="C100" s="20"/>
      <c r="D100" s="20"/>
      <c r="E100" s="20"/>
      <c r="F100" s="20"/>
      <c r="G100" s="20"/>
      <c r="H100" s="20"/>
      <c r="I100" s="20"/>
      <c r="J100" s="20"/>
    </row>
    <row r="101" spans="1:10" x14ac:dyDescent="0.25">
      <c r="A101" s="20"/>
      <c r="B101" s="20"/>
      <c r="C101" s="20"/>
      <c r="D101" s="20"/>
      <c r="E101" s="20"/>
      <c r="F101" s="20"/>
      <c r="G101" s="20"/>
      <c r="H101" s="20"/>
      <c r="I101" s="20"/>
      <c r="J101" s="20"/>
    </row>
    <row r="102" spans="1:10" x14ac:dyDescent="0.25">
      <c r="A102" s="20"/>
      <c r="B102" s="20"/>
      <c r="C102" s="20"/>
      <c r="D102" s="20"/>
      <c r="E102" s="20"/>
      <c r="F102" s="20"/>
      <c r="G102" s="20"/>
      <c r="H102" s="20"/>
      <c r="I102" s="20"/>
      <c r="J102" s="20"/>
    </row>
    <row r="103" spans="1:10" x14ac:dyDescent="0.25">
      <c r="A103" s="20"/>
      <c r="B103" s="20"/>
      <c r="C103" s="20"/>
      <c r="D103" s="20"/>
      <c r="E103" s="20"/>
      <c r="F103" s="20"/>
      <c r="G103" s="20"/>
      <c r="H103" s="20"/>
      <c r="I103" s="20"/>
      <c r="J103" s="20"/>
    </row>
    <row r="104" spans="1:10" x14ac:dyDescent="0.25">
      <c r="A104" s="20"/>
      <c r="B104" s="20"/>
      <c r="C104" s="20"/>
      <c r="D104" s="20"/>
      <c r="E104" s="20"/>
      <c r="F104" s="20"/>
      <c r="G104" s="20"/>
      <c r="H104" s="20"/>
      <c r="I104" s="20"/>
      <c r="J104" s="20"/>
    </row>
    <row r="105" spans="1:10" x14ac:dyDescent="0.25">
      <c r="A105" s="20"/>
      <c r="B105" s="20"/>
      <c r="C105" s="20"/>
      <c r="D105" s="20"/>
      <c r="E105" s="20"/>
      <c r="F105" s="20"/>
      <c r="G105" s="20"/>
      <c r="H105" s="20"/>
      <c r="I105" s="20"/>
      <c r="J105" s="20"/>
    </row>
    <row r="106" spans="1:10" x14ac:dyDescent="0.25">
      <c r="A106" s="20"/>
      <c r="B106" s="20"/>
      <c r="C106" s="20"/>
      <c r="D106" s="20"/>
      <c r="E106" s="20"/>
      <c r="F106" s="20"/>
      <c r="G106" s="20"/>
      <c r="H106" s="20"/>
      <c r="I106" s="20"/>
      <c r="J106" s="20"/>
    </row>
    <row r="107" spans="1:10" x14ac:dyDescent="0.25">
      <c r="A107" s="20"/>
      <c r="B107" s="20"/>
      <c r="C107" s="20"/>
      <c r="D107" s="20"/>
      <c r="E107" s="20"/>
      <c r="F107" s="20"/>
      <c r="G107" s="20"/>
      <c r="H107" s="20"/>
      <c r="I107" s="20"/>
      <c r="J107" s="20"/>
    </row>
    <row r="108" spans="1:10" x14ac:dyDescent="0.25">
      <c r="A108" s="20"/>
      <c r="B108" s="20"/>
      <c r="C108" s="20"/>
      <c r="D108" s="20"/>
      <c r="E108" s="20"/>
      <c r="F108" s="20"/>
      <c r="G108" s="20"/>
      <c r="H108" s="20"/>
      <c r="I108" s="20"/>
      <c r="J108" s="20"/>
    </row>
    <row r="109" spans="1:10" x14ac:dyDescent="0.25">
      <c r="A109" s="20"/>
      <c r="B109" s="20"/>
      <c r="C109" s="20"/>
      <c r="D109" s="20"/>
      <c r="E109" s="20"/>
      <c r="F109" s="20"/>
      <c r="G109" s="20"/>
      <c r="H109" s="20"/>
      <c r="I109" s="20"/>
      <c r="J109" s="20"/>
    </row>
    <row r="110" spans="1:10" x14ac:dyDescent="0.25">
      <c r="A110" s="20"/>
      <c r="B110" s="20"/>
      <c r="C110" s="20"/>
      <c r="D110" s="20"/>
      <c r="E110" s="20"/>
      <c r="F110" s="20"/>
      <c r="G110" s="20"/>
      <c r="H110" s="20"/>
      <c r="I110" s="20"/>
      <c r="J110" s="20"/>
    </row>
    <row r="111" spans="1:10" x14ac:dyDescent="0.25">
      <c r="A111" s="20"/>
      <c r="B111" s="20"/>
      <c r="C111" s="20"/>
      <c r="D111" s="20"/>
      <c r="E111" s="20"/>
      <c r="F111" s="20"/>
      <c r="G111" s="20"/>
      <c r="H111" s="20"/>
      <c r="I111" s="20"/>
      <c r="J111" s="20"/>
    </row>
    <row r="112" spans="1:10" x14ac:dyDescent="0.25">
      <c r="A112" s="20"/>
      <c r="B112" s="20"/>
      <c r="C112" s="20"/>
      <c r="D112" s="20"/>
      <c r="E112" s="20"/>
      <c r="F112" s="20"/>
      <c r="G112" s="20"/>
      <c r="H112" s="20"/>
      <c r="I112" s="20"/>
      <c r="J112" s="20"/>
    </row>
    <row r="113" spans="1:10" x14ac:dyDescent="0.25">
      <c r="A113" s="20"/>
      <c r="B113" s="20"/>
      <c r="C113" s="20"/>
      <c r="D113" s="20"/>
      <c r="E113" s="20"/>
      <c r="F113" s="20"/>
      <c r="G113" s="20"/>
      <c r="H113" s="20"/>
      <c r="I113" s="20"/>
      <c r="J113" s="20"/>
    </row>
    <row r="114" spans="1:10" x14ac:dyDescent="0.25">
      <c r="A114" s="20"/>
      <c r="B114" s="20"/>
      <c r="C114" s="20"/>
      <c r="D114" s="20"/>
      <c r="E114" s="20"/>
      <c r="F114" s="20"/>
      <c r="G114" s="20"/>
      <c r="H114" s="20"/>
      <c r="I114" s="20"/>
      <c r="J114" s="20"/>
    </row>
    <row r="115" spans="1:10" x14ac:dyDescent="0.25">
      <c r="A115" s="20"/>
      <c r="B115" s="20"/>
      <c r="C115" s="20"/>
      <c r="D115" s="20"/>
      <c r="E115" s="20"/>
      <c r="F115" s="20"/>
      <c r="G115" s="20"/>
      <c r="H115" s="20"/>
      <c r="I115" s="20"/>
      <c r="J115" s="20"/>
    </row>
    <row r="116" spans="1:10" x14ac:dyDescent="0.25">
      <c r="A116" s="20"/>
      <c r="B116" s="20"/>
      <c r="C116" s="20"/>
      <c r="D116" s="20"/>
      <c r="E116" s="20"/>
      <c r="F116" s="20"/>
      <c r="G116" s="20"/>
      <c r="H116" s="20"/>
      <c r="I116" s="20"/>
      <c r="J116" s="20"/>
    </row>
    <row r="117" spans="1:10" x14ac:dyDescent="0.25">
      <c r="A117" s="20"/>
      <c r="B117" s="20"/>
      <c r="C117" s="20"/>
      <c r="D117" s="20"/>
      <c r="E117" s="20"/>
      <c r="F117" s="20"/>
      <c r="G117" s="20"/>
      <c r="H117" s="20"/>
      <c r="I117" s="20"/>
      <c r="J117" s="20"/>
    </row>
    <row r="118" spans="1:10" x14ac:dyDescent="0.25">
      <c r="A118" s="20"/>
      <c r="B118" s="20"/>
      <c r="C118" s="20"/>
      <c r="D118" s="20"/>
      <c r="E118" s="20"/>
      <c r="F118" s="20"/>
      <c r="G118" s="20"/>
      <c r="H118" s="20"/>
      <c r="I118" s="20"/>
      <c r="J118" s="20"/>
    </row>
    <row r="119" spans="1:10" x14ac:dyDescent="0.25">
      <c r="A119" s="20"/>
      <c r="B119" s="20"/>
      <c r="C119" s="20"/>
      <c r="D119" s="20"/>
      <c r="E119" s="20"/>
      <c r="F119" s="20"/>
      <c r="G119" s="20"/>
      <c r="H119" s="20"/>
      <c r="I119" s="20"/>
      <c r="J119" s="20"/>
    </row>
    <row r="120" spans="1:10" x14ac:dyDescent="0.25">
      <c r="A120" s="20"/>
      <c r="B120" s="20"/>
      <c r="C120" s="20"/>
      <c r="D120" s="20"/>
      <c r="E120" s="20"/>
      <c r="F120" s="20"/>
      <c r="G120" s="20"/>
      <c r="H120" s="20"/>
      <c r="I120" s="20"/>
      <c r="J120" s="20"/>
    </row>
    <row r="121" spans="1:10" x14ac:dyDescent="0.25">
      <c r="A121" s="20"/>
      <c r="B121" s="20"/>
      <c r="C121" s="20"/>
      <c r="D121" s="20"/>
      <c r="E121" s="20"/>
      <c r="F121" s="20"/>
      <c r="G121" s="20"/>
      <c r="H121" s="20"/>
      <c r="I121" s="20"/>
      <c r="J121" s="20"/>
    </row>
    <row r="122" spans="1:10" x14ac:dyDescent="0.25">
      <c r="A122" s="20"/>
      <c r="B122" s="20"/>
      <c r="C122" s="20"/>
      <c r="D122" s="20"/>
      <c r="E122" s="20"/>
      <c r="F122" s="20"/>
      <c r="G122" s="20"/>
      <c r="H122" s="20"/>
      <c r="I122" s="20"/>
      <c r="J122" s="20"/>
    </row>
    <row r="123" spans="1:10" x14ac:dyDescent="0.25">
      <c r="A123" s="20"/>
      <c r="B123" s="20"/>
      <c r="C123" s="20"/>
      <c r="D123" s="20"/>
      <c r="E123" s="20"/>
      <c r="F123" s="20"/>
      <c r="G123" s="20"/>
      <c r="H123" s="20"/>
      <c r="I123" s="20"/>
      <c r="J123" s="20"/>
    </row>
    <row r="124" spans="1:10" x14ac:dyDescent="0.25">
      <c r="A124" s="20"/>
      <c r="B124" s="20"/>
      <c r="C124" s="20"/>
      <c r="D124" s="20"/>
      <c r="E124" s="20"/>
      <c r="F124" s="20"/>
      <c r="G124" s="20"/>
      <c r="H124" s="20"/>
      <c r="I124" s="20"/>
      <c r="J124" s="20"/>
    </row>
    <row r="125" spans="1:10" x14ac:dyDescent="0.25">
      <c r="A125" s="20"/>
      <c r="B125" s="20"/>
      <c r="C125" s="20"/>
      <c r="D125" s="20"/>
      <c r="E125" s="20"/>
      <c r="F125" s="20"/>
      <c r="G125" s="20"/>
      <c r="H125" s="20"/>
      <c r="I125" s="20"/>
      <c r="J125" s="20"/>
    </row>
    <row r="126" spans="1:10" x14ac:dyDescent="0.25">
      <c r="A126" s="20"/>
      <c r="B126" s="20"/>
      <c r="C126" s="20"/>
      <c r="D126" s="20"/>
      <c r="E126" s="20"/>
      <c r="F126" s="20"/>
      <c r="G126" s="20"/>
      <c r="H126" s="20"/>
      <c r="I126" s="20"/>
      <c r="J126" s="20"/>
    </row>
    <row r="127" spans="1:10" x14ac:dyDescent="0.25">
      <c r="A127" s="20"/>
      <c r="B127" s="20"/>
      <c r="C127" s="20"/>
      <c r="D127" s="20"/>
      <c r="E127" s="20"/>
      <c r="F127" s="20"/>
      <c r="G127" s="20"/>
      <c r="H127" s="20"/>
      <c r="I127" s="20"/>
      <c r="J127" s="20"/>
    </row>
    <row r="128" spans="1:10" x14ac:dyDescent="0.25">
      <c r="A128" s="20"/>
      <c r="B128" s="20"/>
      <c r="C128" s="20"/>
      <c r="D128" s="20"/>
      <c r="E128" s="20"/>
      <c r="F128" s="20"/>
      <c r="G128" s="20"/>
      <c r="H128" s="20"/>
      <c r="I128" s="20"/>
      <c r="J128" s="20"/>
    </row>
    <row r="129" spans="1:10" x14ac:dyDescent="0.25">
      <c r="A129" s="20"/>
      <c r="B129" s="20"/>
      <c r="C129" s="20"/>
      <c r="D129" s="20"/>
      <c r="E129" s="20"/>
      <c r="F129" s="20"/>
      <c r="G129" s="20"/>
      <c r="H129" s="20"/>
      <c r="I129" s="20"/>
      <c r="J129" s="20"/>
    </row>
    <row r="130" spans="1:10" x14ac:dyDescent="0.25">
      <c r="A130" s="20"/>
      <c r="B130" s="20"/>
      <c r="C130" s="20"/>
      <c r="D130" s="20"/>
      <c r="E130" s="20"/>
      <c r="F130" s="20"/>
      <c r="G130" s="20"/>
      <c r="H130" s="20"/>
      <c r="I130" s="20"/>
      <c r="J130" s="20"/>
    </row>
    <row r="131" spans="1:10" x14ac:dyDescent="0.25">
      <c r="A131" s="20"/>
      <c r="B131" s="20"/>
      <c r="C131" s="20"/>
      <c r="D131" s="20"/>
      <c r="E131" s="20"/>
      <c r="F131" s="20"/>
      <c r="G131" s="20"/>
      <c r="H131" s="20"/>
      <c r="I131" s="20"/>
      <c r="J131" s="20"/>
    </row>
    <row r="132" spans="1:10" x14ac:dyDescent="0.25">
      <c r="A132" s="20"/>
      <c r="B132" s="20"/>
      <c r="C132" s="20"/>
      <c r="D132" s="20"/>
      <c r="E132" s="20"/>
      <c r="F132" s="20"/>
      <c r="G132" s="20"/>
      <c r="H132" s="20"/>
      <c r="I132" s="20"/>
      <c r="J132" s="20"/>
    </row>
    <row r="133" spans="1:10" x14ac:dyDescent="0.25">
      <c r="A133" s="20"/>
      <c r="B133" s="20"/>
      <c r="C133" s="20"/>
      <c r="D133" s="20"/>
      <c r="E133" s="20"/>
      <c r="F133" s="20"/>
      <c r="G133" s="20"/>
      <c r="H133" s="20"/>
      <c r="I133" s="20"/>
      <c r="J133" s="20"/>
    </row>
    <row r="134" spans="1:10" x14ac:dyDescent="0.25">
      <c r="A134" s="20"/>
      <c r="B134" s="20"/>
      <c r="C134" s="20"/>
      <c r="D134" s="20"/>
      <c r="E134" s="20"/>
      <c r="F134" s="20"/>
      <c r="G134" s="20"/>
      <c r="H134" s="20"/>
      <c r="I134" s="20"/>
      <c r="J134" s="20"/>
    </row>
    <row r="135" spans="1:10" x14ac:dyDescent="0.25">
      <c r="A135" s="20"/>
      <c r="B135" s="20"/>
      <c r="C135" s="20"/>
      <c r="D135" s="20"/>
      <c r="E135" s="20"/>
      <c r="F135" s="20"/>
      <c r="G135" s="20"/>
      <c r="H135" s="20"/>
      <c r="I135" s="20"/>
      <c r="J135" s="20"/>
    </row>
    <row r="136" spans="1:10" x14ac:dyDescent="0.25">
      <c r="A136" s="20"/>
      <c r="B136" s="20"/>
      <c r="C136" s="20"/>
      <c r="D136" s="20"/>
      <c r="E136" s="20"/>
      <c r="F136" s="20"/>
      <c r="G136" s="20"/>
      <c r="H136" s="20"/>
      <c r="I136" s="20"/>
      <c r="J136" s="20"/>
    </row>
    <row r="137" spans="1:10" x14ac:dyDescent="0.25">
      <c r="A137" s="20"/>
      <c r="B137" s="20"/>
      <c r="C137" s="20"/>
      <c r="D137" s="20"/>
      <c r="E137" s="20"/>
      <c r="F137" s="20"/>
      <c r="G137" s="20"/>
      <c r="H137" s="20"/>
      <c r="I137" s="20"/>
      <c r="J137" s="20"/>
    </row>
    <row r="138" spans="1:10" x14ac:dyDescent="0.25">
      <c r="A138" s="20"/>
      <c r="B138" s="20"/>
      <c r="C138" s="20"/>
      <c r="D138" s="20"/>
      <c r="E138" s="20"/>
      <c r="F138" s="20"/>
      <c r="G138" s="20"/>
      <c r="H138" s="20"/>
      <c r="I138" s="20"/>
      <c r="J138" s="20"/>
    </row>
    <row r="139" spans="1:10" x14ac:dyDescent="0.25">
      <c r="A139" s="20"/>
      <c r="B139" s="20"/>
      <c r="C139" s="20"/>
      <c r="D139" s="20"/>
      <c r="E139" s="20"/>
      <c r="F139" s="20"/>
      <c r="G139" s="20"/>
      <c r="H139" s="20"/>
      <c r="I139" s="20"/>
      <c r="J139" s="20"/>
    </row>
    <row r="140" spans="1:10" x14ac:dyDescent="0.25">
      <c r="A140" s="20"/>
      <c r="B140" s="20"/>
      <c r="C140" s="20"/>
      <c r="D140" s="20"/>
      <c r="E140" s="20"/>
      <c r="F140" s="20"/>
      <c r="G140" s="20"/>
      <c r="H140" s="20"/>
      <c r="I140" s="20"/>
      <c r="J140" s="20"/>
    </row>
    <row r="141" spans="1:10" x14ac:dyDescent="0.25">
      <c r="A141" s="20"/>
      <c r="B141" s="20"/>
      <c r="C141" s="20"/>
      <c r="D141" s="20"/>
      <c r="E141" s="20"/>
      <c r="F141" s="20"/>
      <c r="G141" s="20"/>
      <c r="H141" s="20"/>
      <c r="I141" s="20"/>
      <c r="J141" s="20"/>
    </row>
    <row r="142" spans="1:10" x14ac:dyDescent="0.25">
      <c r="A142" s="20"/>
      <c r="B142" s="20"/>
      <c r="C142" s="20"/>
      <c r="D142" s="20"/>
      <c r="E142" s="20"/>
      <c r="F142" s="20"/>
      <c r="G142" s="20"/>
      <c r="H142" s="20"/>
      <c r="I142" s="20"/>
      <c r="J142" s="20"/>
    </row>
    <row r="143" spans="1:10" x14ac:dyDescent="0.25">
      <c r="A143" s="20"/>
      <c r="B143" s="20"/>
      <c r="C143" s="20"/>
      <c r="D143" s="20"/>
      <c r="E143" s="20"/>
      <c r="F143" s="20"/>
      <c r="G143" s="20"/>
      <c r="H143" s="20"/>
      <c r="I143" s="20"/>
      <c r="J143" s="20"/>
    </row>
    <row r="144" spans="1:10" x14ac:dyDescent="0.25">
      <c r="A144" s="20"/>
      <c r="B144" s="20"/>
      <c r="C144" s="20"/>
      <c r="D144" s="20"/>
      <c r="E144" s="20"/>
      <c r="F144" s="20"/>
      <c r="G144" s="20"/>
      <c r="H144" s="20"/>
      <c r="I144" s="20"/>
      <c r="J144" s="20"/>
    </row>
    <row r="145" spans="1:10" x14ac:dyDescent="0.25">
      <c r="A145" s="20"/>
      <c r="B145" s="20"/>
      <c r="C145" s="20"/>
      <c r="D145" s="20"/>
      <c r="E145" s="20"/>
      <c r="F145" s="20"/>
      <c r="G145" s="20"/>
      <c r="H145" s="20"/>
      <c r="I145" s="20"/>
      <c r="J145" s="20"/>
    </row>
    <row r="146" spans="1:10" x14ac:dyDescent="0.25">
      <c r="A146" s="20"/>
      <c r="B146" s="20"/>
      <c r="C146" s="20"/>
      <c r="D146" s="20"/>
      <c r="E146" s="20"/>
      <c r="F146" s="20"/>
      <c r="G146" s="20"/>
      <c r="H146" s="20"/>
      <c r="I146" s="20"/>
      <c r="J146" s="20"/>
    </row>
    <row r="147" spans="1:10" x14ac:dyDescent="0.25">
      <c r="A147" s="20"/>
      <c r="B147" s="20"/>
      <c r="C147" s="20"/>
      <c r="D147" s="20"/>
      <c r="E147" s="20"/>
      <c r="F147" s="20"/>
      <c r="G147" s="20"/>
      <c r="H147" s="20"/>
      <c r="I147" s="20"/>
      <c r="J147" s="20"/>
    </row>
    <row r="148" spans="1:10" x14ac:dyDescent="0.25">
      <c r="A148" s="20"/>
      <c r="B148" s="20"/>
      <c r="C148" s="20"/>
      <c r="D148" s="20"/>
      <c r="E148" s="20"/>
      <c r="F148" s="20"/>
      <c r="G148" s="20"/>
      <c r="H148" s="20"/>
      <c r="I148" s="20"/>
      <c r="J148" s="20"/>
    </row>
    <row r="149" spans="1:10" x14ac:dyDescent="0.25">
      <c r="A149" s="20"/>
      <c r="B149" s="20"/>
      <c r="C149" s="20"/>
      <c r="D149" s="20"/>
      <c r="E149" s="20"/>
      <c r="F149" s="20"/>
      <c r="G149" s="20"/>
      <c r="H149" s="20"/>
      <c r="I149" s="20"/>
      <c r="J149" s="20"/>
    </row>
    <row r="150" spans="1:10" x14ac:dyDescent="0.25">
      <c r="A150" s="20"/>
      <c r="B150" s="20"/>
      <c r="C150" s="20"/>
      <c r="D150" s="20"/>
      <c r="E150" s="20"/>
      <c r="F150" s="20"/>
      <c r="G150" s="20"/>
      <c r="H150" s="20"/>
      <c r="I150" s="20"/>
      <c r="J150" s="20"/>
    </row>
    <row r="151" spans="1:10" x14ac:dyDescent="0.25">
      <c r="A151" s="20"/>
      <c r="B151" s="20"/>
      <c r="C151" s="20"/>
      <c r="D151" s="20"/>
      <c r="E151" s="20"/>
      <c r="F151" s="20"/>
      <c r="G151" s="20"/>
      <c r="H151" s="20"/>
      <c r="I151" s="20"/>
      <c r="J151" s="20"/>
    </row>
    <row r="152" spans="1:10" x14ac:dyDescent="0.25">
      <c r="A152" s="20"/>
      <c r="B152" s="20"/>
      <c r="C152" s="20"/>
      <c r="D152" s="20"/>
      <c r="E152" s="20"/>
      <c r="F152" s="20"/>
      <c r="G152" s="20"/>
      <c r="H152" s="20"/>
      <c r="I152" s="20"/>
      <c r="J152" s="20"/>
    </row>
    <row r="153" spans="1:10" x14ac:dyDescent="0.25">
      <c r="A153" s="20"/>
      <c r="B153" s="20"/>
      <c r="C153" s="20"/>
      <c r="D153" s="20"/>
      <c r="E153" s="20"/>
      <c r="F153" s="20"/>
      <c r="G153" s="20"/>
      <c r="H153" s="20"/>
      <c r="I153" s="20"/>
      <c r="J153" s="20"/>
    </row>
    <row r="154" spans="1:10" x14ac:dyDescent="0.25">
      <c r="A154" s="20"/>
      <c r="B154" s="20"/>
      <c r="C154" s="20"/>
      <c r="D154" s="20"/>
      <c r="E154" s="20"/>
      <c r="F154" s="20"/>
      <c r="G154" s="20"/>
      <c r="H154" s="20"/>
      <c r="I154" s="20"/>
      <c r="J154" s="20"/>
    </row>
    <row r="155" spans="1:10" x14ac:dyDescent="0.25">
      <c r="A155" s="20"/>
      <c r="B155" s="20"/>
      <c r="C155" s="20"/>
      <c r="D155" s="20"/>
      <c r="E155" s="20"/>
      <c r="F155" s="20"/>
      <c r="G155" s="20"/>
      <c r="H155" s="20"/>
      <c r="I155" s="20"/>
      <c r="J155" s="20"/>
    </row>
    <row r="156" spans="1:10" x14ac:dyDescent="0.25">
      <c r="A156" s="20"/>
      <c r="B156" s="20"/>
      <c r="C156" s="20"/>
      <c r="D156" s="20"/>
      <c r="E156" s="20"/>
      <c r="F156" s="20"/>
      <c r="G156" s="20"/>
      <c r="H156" s="20"/>
      <c r="I156" s="20"/>
      <c r="J156" s="20"/>
    </row>
    <row r="157" spans="1:10" x14ac:dyDescent="0.25">
      <c r="A157" s="20"/>
      <c r="B157" s="20"/>
      <c r="C157" s="20"/>
      <c r="D157" s="20"/>
      <c r="E157" s="20"/>
      <c r="F157" s="20"/>
      <c r="G157" s="20"/>
      <c r="H157" s="20"/>
      <c r="I157" s="20"/>
      <c r="J157" s="20"/>
    </row>
    <row r="158" spans="1:10" x14ac:dyDescent="0.25">
      <c r="A158" s="20"/>
      <c r="B158" s="20"/>
      <c r="C158" s="20"/>
      <c r="D158" s="20"/>
      <c r="E158" s="20"/>
      <c r="F158" s="20"/>
      <c r="G158" s="20"/>
      <c r="H158" s="20"/>
      <c r="I158" s="20"/>
      <c r="J158" s="20"/>
    </row>
    <row r="159" spans="1:10" x14ac:dyDescent="0.25">
      <c r="A159" s="20"/>
      <c r="B159" s="20"/>
      <c r="C159" s="20"/>
      <c r="D159" s="20"/>
      <c r="E159" s="20"/>
      <c r="F159" s="20"/>
      <c r="G159" s="20"/>
      <c r="H159" s="20"/>
      <c r="I159" s="20"/>
      <c r="J159" s="20"/>
    </row>
    <row r="160" spans="1:10" x14ac:dyDescent="0.25">
      <c r="A160" s="20"/>
      <c r="B160" s="20"/>
      <c r="C160" s="20"/>
      <c r="D160" s="20"/>
      <c r="E160" s="20"/>
      <c r="F160" s="20"/>
      <c r="G160" s="20"/>
      <c r="H160" s="20"/>
      <c r="I160" s="20"/>
      <c r="J160" s="20"/>
    </row>
    <row r="161" spans="1:10" x14ac:dyDescent="0.25">
      <c r="A161" s="20"/>
      <c r="B161" s="20"/>
      <c r="C161" s="20"/>
      <c r="D161" s="20"/>
      <c r="E161" s="20"/>
      <c r="F161" s="20"/>
      <c r="G161" s="20"/>
      <c r="H161" s="20"/>
      <c r="I161" s="20"/>
      <c r="J161" s="20"/>
    </row>
    <row r="162" spans="1:10" x14ac:dyDescent="0.25">
      <c r="A162" s="20"/>
      <c r="B162" s="20"/>
      <c r="C162" s="20"/>
      <c r="D162" s="20"/>
      <c r="E162" s="20"/>
      <c r="F162" s="20"/>
      <c r="G162" s="20"/>
      <c r="H162" s="20"/>
      <c r="I162" s="20"/>
      <c r="J162" s="20"/>
    </row>
    <row r="163" spans="1:10" x14ac:dyDescent="0.25">
      <c r="A163" s="20"/>
      <c r="B163" s="20"/>
      <c r="C163" s="20"/>
      <c r="D163" s="20"/>
      <c r="E163" s="20"/>
      <c r="F163" s="20"/>
      <c r="G163" s="20"/>
      <c r="H163" s="20"/>
      <c r="I163" s="20"/>
      <c r="J163" s="20"/>
    </row>
    <row r="164" spans="1:10" x14ac:dyDescent="0.25">
      <c r="A164" s="20"/>
      <c r="B164" s="20"/>
      <c r="C164" s="20"/>
      <c r="D164" s="20"/>
      <c r="E164" s="20"/>
      <c r="F164" s="20"/>
      <c r="G164" s="20"/>
      <c r="H164" s="20"/>
      <c r="I164" s="20"/>
      <c r="J164" s="20"/>
    </row>
    <row r="165" spans="1:10" x14ac:dyDescent="0.25">
      <c r="A165" s="20"/>
      <c r="B165" s="20"/>
      <c r="C165" s="20"/>
      <c r="D165" s="20"/>
      <c r="E165" s="20"/>
      <c r="F165" s="20"/>
      <c r="G165" s="20"/>
      <c r="H165" s="20"/>
      <c r="I165" s="20"/>
      <c r="J165" s="20"/>
    </row>
    <row r="166" spans="1:10" x14ac:dyDescent="0.25">
      <c r="A166" s="20"/>
      <c r="B166" s="20"/>
      <c r="C166" s="20"/>
      <c r="D166" s="20"/>
      <c r="E166" s="20"/>
      <c r="F166" s="20"/>
      <c r="G166" s="20"/>
      <c r="H166" s="20"/>
      <c r="I166" s="20"/>
      <c r="J166" s="20"/>
    </row>
    <row r="167" spans="1:10" x14ac:dyDescent="0.25">
      <c r="A167" s="20"/>
      <c r="B167" s="20"/>
      <c r="C167" s="20"/>
      <c r="D167" s="20"/>
      <c r="E167" s="20"/>
      <c r="F167" s="20"/>
      <c r="G167" s="20"/>
      <c r="H167" s="20"/>
      <c r="I167" s="20"/>
      <c r="J167" s="20"/>
    </row>
    <row r="168" spans="1:10" x14ac:dyDescent="0.25">
      <c r="A168" s="20"/>
      <c r="B168" s="20"/>
      <c r="C168" s="20"/>
      <c r="D168" s="20"/>
      <c r="E168" s="20"/>
      <c r="F168" s="20"/>
      <c r="G168" s="20"/>
      <c r="H168" s="20"/>
      <c r="I168" s="20"/>
      <c r="J168" s="20"/>
    </row>
  </sheetData>
  <autoFilter ref="A1:J56" xr:uid="{2037DAEE-C349-4BE6-A90B-E18F9B4C8D29}"/>
  <phoneticPr fontId="15" type="noConversion"/>
  <hyperlinks>
    <hyperlink ref="G15" r:id="rId1" xr:uid="{2CA65C1A-18EB-4E92-BDD2-5E84649B6711}"/>
  </hyperlinks>
  <pageMargins left="0.7" right="0.7" top="0.75" bottom="0.75" header="0.3" footer="0.3"/>
  <pageSetup paperSize="9" orientation="portrait" horizontalDpi="360" verticalDpi="360" r:id="rId2"/>
  <headerFooter>
    <oddFooter>&amp;C&amp;1#&amp;"Calibri"&amp;10&amp;K000000Uso Interno</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73C1D6BB2BC554A8FE85B3581855E5F" ma:contentTypeVersion="1" ma:contentTypeDescription="Crear nuevo documento." ma:contentTypeScope="" ma:versionID="c044d48edce8b3e8f7956e40a707cd2c">
  <xsd:schema xmlns:xsd="http://www.w3.org/2001/XMLSchema" xmlns:xs="http://www.w3.org/2001/XMLSchema" xmlns:p="http://schemas.microsoft.com/office/2006/metadata/properties" xmlns:ns2="cd5e849a-c218-4d82-870e-2a39b48a01b7" targetNamespace="http://schemas.microsoft.com/office/2006/metadata/properties" ma:root="true" ma:fieldsID="756abb8d421deaf03b06da51bff5644e" ns2:_="">
    <xsd:import namespace="cd5e849a-c218-4d82-870e-2a39b48a01b7"/>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5e849a-c218-4d82-870e-2a39b48a01b7"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B930EC-0BC0-44B3-B171-2DBB252B793A}">
  <ds:schemaRefs>
    <ds:schemaRef ds:uri="http://schemas.microsoft.com/sharepoint/v3/contenttype/forms"/>
  </ds:schemaRefs>
</ds:datastoreItem>
</file>

<file path=customXml/itemProps2.xml><?xml version="1.0" encoding="utf-8"?>
<ds:datastoreItem xmlns:ds="http://schemas.openxmlformats.org/officeDocument/2006/customXml" ds:itemID="{E10887BE-B031-4C96-BD60-0F0DF2DC4EC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EA77401-9AA7-422F-ACD8-8617929948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5e849a-c218-4d82-870e-2a39b48a01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Consulta por Entidad</vt:lpstr>
      <vt:lpstr>Datos Totales por Afiliado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Oficinas de Registro y costos, horarios de atención, ubicación física y números de teléfono para la concertación de citas</dc:title>
  <dc:creator>QUINTERO MELENDEZ NIDIA PATRICIA</dc:creator>
  <cp:lastModifiedBy>QUINTERO MELENDEZ NIDIA PATRICIA</cp:lastModifiedBy>
  <dcterms:created xsi:type="dcterms:W3CDTF">2021-08-05T16:36:38Z</dcterms:created>
  <dcterms:modified xsi:type="dcterms:W3CDTF">2025-04-25T17:15:26Z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0x010100973C1D6BB2BC554A8FE85B3581855E5F</vt:lpwstr>
  </property>
  <property fmtid="{D5CDD505-2E9C-101B-9397-08002B2CF9AE}" pid="3" name="MSIP_Label_b8b4be34-365a-4a68-b9fb-75c1b6874315_Enabled">
    <vt:lpwstr>true</vt:lpwstr>
  </property>
  <property fmtid="{D5CDD505-2E9C-101B-9397-08002B2CF9AE}" pid="4" name="MSIP_Label_b8b4be34-365a-4a68-b9fb-75c1b6874315_SetDate">
    <vt:lpwstr>2023-01-11T14:16:22Z</vt:lpwstr>
  </property>
  <property fmtid="{D5CDD505-2E9C-101B-9397-08002B2CF9AE}" pid="5" name="MSIP_Label_b8b4be34-365a-4a68-b9fb-75c1b6874315_Method">
    <vt:lpwstr>Standard</vt:lpwstr>
  </property>
  <property fmtid="{D5CDD505-2E9C-101B-9397-08002B2CF9AE}" pid="6" name="MSIP_Label_b8b4be34-365a-4a68-b9fb-75c1b6874315_Name">
    <vt:lpwstr>b8b4be34-365a-4a68-b9fb-75c1b6874315</vt:lpwstr>
  </property>
  <property fmtid="{D5CDD505-2E9C-101B-9397-08002B2CF9AE}" pid="7" name="MSIP_Label_b8b4be34-365a-4a68-b9fb-75c1b6874315_SiteId">
    <vt:lpwstr>618d0a45-25a6-4618-9f80-8f70a435ee52</vt:lpwstr>
  </property>
  <property fmtid="{D5CDD505-2E9C-101B-9397-08002B2CF9AE}" pid="8" name="MSIP_Label_b8b4be34-365a-4a68-b9fb-75c1b6874315_ActionId">
    <vt:lpwstr>c184c11f-83da-47aa-bd79-0000a1b725e6</vt:lpwstr>
  </property>
  <property fmtid="{D5CDD505-2E9C-101B-9397-08002B2CF9AE}" pid="9" name="MSIP_Label_b8b4be34-365a-4a68-b9fb-75c1b6874315_ContentBits">
    <vt:lpwstr>2</vt:lpwstr>
  </property>
</Properties>
</file>